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y Drive\Finance\FINANCIAL Docs\2024-25\"/>
    </mc:Choice>
  </mc:AlternateContent>
  <xr:revisionPtr revIDLastSave="0" documentId="13_ncr:1_{BEFD27A2-92D2-4EBA-B744-4F9FF410C03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2023-24" sheetId="1" r:id="rId1"/>
    <sheet name="2024-25 v1" sheetId="2" r:id="rId2"/>
    <sheet name="2024-25 v2" sheetId="3" r:id="rId3"/>
    <sheet name="2024-25 v3" sheetId="4" r:id="rId4"/>
    <sheet name="2024-25 v4" sheetId="5" r:id="rId5"/>
    <sheet name="Sheet2" sheetId="6" r:id="rId6"/>
    <sheet name="EMRs 2024-25" sheetId="7" r:id="rId7"/>
    <sheet name="EMRs 2025-26" sheetId="8" r:id="rId8"/>
    <sheet name="2025-26 v1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At4G21h9BO+unLG7lMwkOZFBGZre/yqL3bA+rVTr58I="/>
    </ext>
  </extLst>
</workbook>
</file>

<file path=xl/calcChain.xml><?xml version="1.0" encoding="utf-8"?>
<calcChain xmlns="http://schemas.openxmlformats.org/spreadsheetml/2006/main">
  <c r="B57" i="9" l="1"/>
  <c r="E57" i="9"/>
  <c r="E71" i="9" s="1"/>
  <c r="C57" i="9"/>
  <c r="B102" i="9"/>
  <c r="C100" i="9"/>
  <c r="C98" i="9"/>
  <c r="C102" i="9" s="1"/>
  <c r="C97" i="9"/>
  <c r="C96" i="9"/>
  <c r="C95" i="9"/>
  <c r="C94" i="9"/>
  <c r="C93" i="9"/>
  <c r="C92" i="9"/>
  <c r="C91" i="9"/>
  <c r="C90" i="9"/>
  <c r="D75" i="9"/>
  <c r="E70" i="9"/>
  <c r="D70" i="9"/>
  <c r="C70" i="9"/>
  <c r="B70" i="9"/>
  <c r="D57" i="9"/>
  <c r="E54" i="9"/>
  <c r="D54" i="9"/>
  <c r="C54" i="9"/>
  <c r="B54" i="9"/>
  <c r="E44" i="9"/>
  <c r="D44" i="9"/>
  <c r="C44" i="9"/>
  <c r="B44" i="9"/>
  <c r="E36" i="9"/>
  <c r="D36" i="9"/>
  <c r="C36" i="9"/>
  <c r="B36" i="9"/>
  <c r="E22" i="9"/>
  <c r="D22" i="9"/>
  <c r="C22" i="9"/>
  <c r="B22" i="9"/>
  <c r="E17" i="9"/>
  <c r="D17" i="9"/>
  <c r="C17" i="9"/>
  <c r="B17" i="9"/>
  <c r="E12" i="8"/>
  <c r="D12" i="8"/>
  <c r="C12" i="8"/>
  <c r="B12" i="8"/>
  <c r="E10" i="8"/>
  <c r="E9" i="8"/>
  <c r="E8" i="8"/>
  <c r="E7" i="8"/>
  <c r="E6" i="8"/>
  <c r="E4" i="8"/>
  <c r="E3" i="8"/>
  <c r="E22" i="7"/>
  <c r="B22" i="7"/>
  <c r="E21" i="7"/>
  <c r="B21" i="7"/>
  <c r="E15" i="7"/>
  <c r="D15" i="7"/>
  <c r="C15" i="7"/>
  <c r="B15" i="7"/>
  <c r="E13" i="7"/>
  <c r="E12" i="7"/>
  <c r="E11" i="7"/>
  <c r="E10" i="7"/>
  <c r="E9" i="7"/>
  <c r="E8" i="7"/>
  <c r="E7" i="7"/>
  <c r="E6" i="7"/>
  <c r="E4" i="7"/>
  <c r="E3" i="7"/>
  <c r="G63" i="6"/>
  <c r="G61" i="6"/>
  <c r="G59" i="6"/>
  <c r="G57" i="6"/>
  <c r="G53" i="6"/>
  <c r="G52" i="6"/>
  <c r="G51" i="6"/>
  <c r="G47" i="6"/>
  <c r="G45" i="6"/>
  <c r="G42" i="6"/>
  <c r="G41" i="6"/>
  <c r="G38" i="6"/>
  <c r="G37" i="6"/>
  <c r="G36" i="6"/>
  <c r="G31" i="6"/>
  <c r="G30" i="6"/>
  <c r="G29" i="6"/>
  <c r="G28" i="6"/>
  <c r="G27" i="6"/>
  <c r="G26" i="6"/>
  <c r="G25" i="6"/>
  <c r="G24" i="6"/>
  <c r="G23" i="6"/>
  <c r="G19" i="6"/>
  <c r="G65" i="6" s="1"/>
  <c r="G15" i="6"/>
  <c r="G8" i="6"/>
  <c r="G7" i="6"/>
  <c r="G6" i="6"/>
  <c r="G5" i="6"/>
  <c r="G4" i="6"/>
  <c r="G3" i="6"/>
  <c r="G2" i="6"/>
  <c r="G1" i="6"/>
  <c r="D138" i="5"/>
  <c r="D137" i="5"/>
  <c r="D135" i="5"/>
  <c r="D128" i="5"/>
  <c r="E120" i="5"/>
  <c r="D120" i="5"/>
  <c r="C120" i="5"/>
  <c r="B120" i="5"/>
  <c r="E118" i="5"/>
  <c r="E117" i="5"/>
  <c r="E116" i="5"/>
  <c r="E115" i="5"/>
  <c r="E114" i="5"/>
  <c r="E113" i="5"/>
  <c r="E112" i="5"/>
  <c r="E111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89" i="5"/>
  <c r="E88" i="5"/>
  <c r="E87" i="5"/>
  <c r="E86" i="5"/>
  <c r="E85" i="5"/>
  <c r="E84" i="5"/>
  <c r="E83" i="5"/>
  <c r="E82" i="5"/>
  <c r="E76" i="5"/>
  <c r="E75" i="5"/>
  <c r="F71" i="5"/>
  <c r="F75" i="5" s="1"/>
  <c r="F70" i="5"/>
  <c r="F57" i="5"/>
  <c r="E57" i="5"/>
  <c r="D57" i="5"/>
  <c r="C57" i="5"/>
  <c r="B57" i="5"/>
  <c r="F56" i="5"/>
  <c r="F54" i="5"/>
  <c r="F44" i="5"/>
  <c r="E44" i="5"/>
  <c r="D44" i="5"/>
  <c r="C44" i="5"/>
  <c r="B44" i="5"/>
  <c r="F36" i="5"/>
  <c r="E36" i="5"/>
  <c r="D36" i="5"/>
  <c r="C36" i="5"/>
  <c r="B36" i="5"/>
  <c r="F22" i="5"/>
  <c r="E22" i="5"/>
  <c r="D22" i="5"/>
  <c r="C22" i="5"/>
  <c r="B22" i="5"/>
  <c r="F17" i="5"/>
  <c r="E17" i="5"/>
  <c r="D17" i="5"/>
  <c r="C17" i="5"/>
  <c r="B17" i="5"/>
  <c r="D136" i="4"/>
  <c r="D134" i="4"/>
  <c r="D128" i="4"/>
  <c r="E120" i="4"/>
  <c r="D120" i="4"/>
  <c r="C120" i="4"/>
  <c r="B120" i="4"/>
  <c r="E118" i="4"/>
  <c r="E117" i="4"/>
  <c r="E116" i="4"/>
  <c r="E115" i="4"/>
  <c r="E114" i="4"/>
  <c r="E113" i="4"/>
  <c r="E112" i="4"/>
  <c r="E111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7" i="4"/>
  <c r="E86" i="4"/>
  <c r="E85" i="4"/>
  <c r="E84" i="4"/>
  <c r="E83" i="4"/>
  <c r="E82" i="4"/>
  <c r="E76" i="4"/>
  <c r="E75" i="4"/>
  <c r="F70" i="4"/>
  <c r="F57" i="4"/>
  <c r="F71" i="4" s="1"/>
  <c r="E57" i="4"/>
  <c r="D57" i="4"/>
  <c r="C57" i="4"/>
  <c r="B57" i="4"/>
  <c r="F56" i="4"/>
  <c r="F54" i="4"/>
  <c r="F44" i="4"/>
  <c r="E44" i="4"/>
  <c r="D44" i="4"/>
  <c r="C44" i="4"/>
  <c r="B44" i="4"/>
  <c r="F36" i="4"/>
  <c r="E36" i="4"/>
  <c r="D36" i="4"/>
  <c r="C36" i="4"/>
  <c r="B36" i="4"/>
  <c r="F22" i="4"/>
  <c r="E22" i="4"/>
  <c r="D22" i="4"/>
  <c r="C22" i="4"/>
  <c r="B22" i="4"/>
  <c r="F17" i="4"/>
  <c r="E17" i="4"/>
  <c r="D17" i="4"/>
  <c r="C17" i="4"/>
  <c r="B17" i="4"/>
  <c r="F76" i="3"/>
  <c r="F62" i="3"/>
  <c r="E62" i="3"/>
  <c r="D62" i="3"/>
  <c r="C62" i="3"/>
  <c r="B62" i="3"/>
  <c r="F56" i="3"/>
  <c r="E56" i="3"/>
  <c r="D56" i="3"/>
  <c r="C56" i="3"/>
  <c r="B56" i="3"/>
  <c r="F48" i="3"/>
  <c r="E48" i="3"/>
  <c r="D48" i="3"/>
  <c r="C48" i="3"/>
  <c r="B48" i="3"/>
  <c r="F34" i="3"/>
  <c r="E34" i="3"/>
  <c r="D34" i="3"/>
  <c r="C34" i="3"/>
  <c r="F31" i="3"/>
  <c r="E31" i="3"/>
  <c r="D31" i="3"/>
  <c r="C31" i="3"/>
  <c r="B31" i="3"/>
  <c r="F26" i="3"/>
  <c r="E26" i="3"/>
  <c r="D26" i="3"/>
  <c r="C26" i="3"/>
  <c r="B26" i="3"/>
  <c r="F17" i="3"/>
  <c r="E17" i="3"/>
  <c r="D17" i="3"/>
  <c r="C17" i="3"/>
  <c r="B17" i="3"/>
  <c r="F62" i="2"/>
  <c r="E62" i="2"/>
  <c r="D62" i="2"/>
  <c r="C62" i="2"/>
  <c r="B62" i="2"/>
  <c r="F56" i="2"/>
  <c r="E56" i="2"/>
  <c r="D56" i="2"/>
  <c r="C56" i="2"/>
  <c r="B56" i="2"/>
  <c r="F48" i="2"/>
  <c r="E48" i="2"/>
  <c r="D48" i="2"/>
  <c r="C48" i="2"/>
  <c r="B48" i="2"/>
  <c r="F34" i="2"/>
  <c r="E34" i="2"/>
  <c r="D34" i="2"/>
  <c r="C34" i="2"/>
  <c r="F31" i="2"/>
  <c r="E31" i="2"/>
  <c r="D31" i="2"/>
  <c r="C31" i="2"/>
  <c r="B31" i="2"/>
  <c r="F26" i="2"/>
  <c r="E26" i="2"/>
  <c r="D26" i="2"/>
  <c r="C26" i="2"/>
  <c r="B26" i="2"/>
  <c r="F17" i="2"/>
  <c r="E17" i="2"/>
  <c r="D17" i="2"/>
  <c r="C17" i="2"/>
  <c r="B17" i="2"/>
  <c r="H60" i="1"/>
  <c r="G60" i="1"/>
  <c r="E60" i="1"/>
  <c r="D60" i="1"/>
  <c r="C60" i="1"/>
  <c r="B60" i="1"/>
  <c r="G56" i="1"/>
  <c r="F56" i="1"/>
  <c r="E56" i="1"/>
  <c r="D56" i="1"/>
  <c r="C56" i="1"/>
  <c r="B56" i="1"/>
  <c r="F55" i="1"/>
  <c r="F54" i="1"/>
  <c r="F53" i="1"/>
  <c r="F52" i="1"/>
  <c r="G48" i="1"/>
  <c r="F48" i="1"/>
  <c r="E48" i="1"/>
  <c r="D48" i="1"/>
  <c r="C48" i="1"/>
  <c r="B48" i="1"/>
  <c r="F46" i="1"/>
  <c r="F45" i="1"/>
  <c r="F44" i="1"/>
  <c r="F43" i="1"/>
  <c r="F42" i="1"/>
  <c r="F41" i="1"/>
  <c r="F40" i="1"/>
  <c r="F39" i="1"/>
  <c r="G36" i="1"/>
  <c r="F36" i="1"/>
  <c r="E36" i="1"/>
  <c r="D36" i="1"/>
  <c r="C36" i="1"/>
  <c r="F35" i="1"/>
  <c r="G32" i="1"/>
  <c r="F32" i="1"/>
  <c r="E32" i="1"/>
  <c r="D32" i="1"/>
  <c r="C32" i="1"/>
  <c r="B32" i="1"/>
  <c r="F30" i="1"/>
  <c r="F28" i="1"/>
  <c r="G25" i="1"/>
  <c r="F25" i="1"/>
  <c r="E25" i="1"/>
  <c r="D25" i="1"/>
  <c r="C25" i="1"/>
  <c r="B25" i="1"/>
  <c r="F23" i="1"/>
  <c r="F22" i="1"/>
  <c r="F21" i="1"/>
  <c r="F20" i="1"/>
  <c r="F19" i="1"/>
  <c r="G16" i="1"/>
  <c r="F16" i="1"/>
  <c r="F60" i="1" s="1"/>
  <c r="E16" i="1"/>
  <c r="D16" i="1"/>
  <c r="C16" i="1"/>
  <c r="B16" i="1"/>
  <c r="F14" i="1"/>
  <c r="F13" i="1"/>
  <c r="F12" i="1"/>
  <c r="F11" i="1"/>
  <c r="F10" i="1"/>
  <c r="F9" i="1"/>
  <c r="F8" i="1"/>
  <c r="F7" i="1"/>
  <c r="E75" i="9" l="1"/>
  <c r="F71" i="9"/>
  <c r="E56" i="9"/>
  <c r="C85" i="9"/>
  <c r="C87" i="9" s="1"/>
  <c r="B16" i="8" s="1"/>
  <c r="B18" i="8" s="1"/>
  <c r="B19" i="8" s="1"/>
  <c r="F75" i="4"/>
  <c r="G71" i="4"/>
  <c r="E90" i="5"/>
  <c r="G75" i="5"/>
  <c r="G71" i="5"/>
  <c r="F75" i="9" l="1"/>
  <c r="F78" i="9"/>
  <c r="E18" i="8"/>
  <c r="E19" i="8" s="1"/>
  <c r="G75" i="4"/>
  <c r="E88" i="4"/>
  <c r="I75" i="5"/>
  <c r="H75" i="5"/>
  <c r="G75" i="9" l="1"/>
  <c r="H75" i="9"/>
  <c r="I75" i="4"/>
  <c r="H75" i="4"/>
</calcChain>
</file>

<file path=xl/sharedStrings.xml><?xml version="1.0" encoding="utf-8"?>
<sst xmlns="http://schemas.openxmlformats.org/spreadsheetml/2006/main" count="709" uniqueCount="219">
  <si>
    <t>Lingfield Parish Council</t>
  </si>
  <si>
    <t>Budget 2023/24</t>
  </si>
  <si>
    <t>Finance and Administration</t>
  </si>
  <si>
    <t>Actual 2021/2022</t>
  </si>
  <si>
    <t>Budget for 22/23</t>
  </si>
  <si>
    <t>Expend to 15/12/2022</t>
  </si>
  <si>
    <t>Estimated Expend 31/03/2023</t>
  </si>
  <si>
    <t>Difference between D and E</t>
  </si>
  <si>
    <t>Estimated Income 2023/24</t>
  </si>
  <si>
    <t>Notes</t>
  </si>
  <si>
    <t>Salaries</t>
  </si>
  <si>
    <t>Admin (incl audit)</t>
  </si>
  <si>
    <t>Members' allowances and training (travel)</t>
  </si>
  <si>
    <t>Affiliations</t>
  </si>
  <si>
    <t>Insurance</t>
  </si>
  <si>
    <t>L &amp; D Comm Centre pay Building Insurance</t>
  </si>
  <si>
    <t>Election Expenses</t>
  </si>
  <si>
    <t>PR and Parish Assembly</t>
  </si>
  <si>
    <t>Chairman's Allowance</t>
  </si>
  <si>
    <t>Bank Interest</t>
  </si>
  <si>
    <t>Total Admin</t>
  </si>
  <si>
    <t>Ring-fenced</t>
  </si>
  <si>
    <t>Twinning</t>
  </si>
  <si>
    <t>n/a</t>
  </si>
  <si>
    <t>The Haven</t>
  </si>
  <si>
    <t>CIL Funds</t>
  </si>
  <si>
    <t>Section 106</t>
  </si>
  <si>
    <t>Youth Club</t>
  </si>
  <si>
    <t>Covid Fund</t>
  </si>
  <si>
    <t>Total Ring-fenced</t>
  </si>
  <si>
    <t>Environment, Infrastructure and Property</t>
  </si>
  <si>
    <t>Gunpit Pond General Maintenance</t>
  </si>
  <si>
    <t>Plants, shrubs etc       )</t>
  </si>
  <si>
    <t>Oak Tree                    )</t>
  </si>
  <si>
    <t>Parish Property           )</t>
  </si>
  <si>
    <t>Total Environment</t>
  </si>
  <si>
    <t>Speed surveys and contributions</t>
  </si>
  <si>
    <t>Speed reduction ?</t>
  </si>
  <si>
    <t>Highways, traffic and Parking</t>
  </si>
  <si>
    <t>Grants, Funding and Community Projects</t>
  </si>
  <si>
    <t>Conservation Area Appraisal</t>
  </si>
  <si>
    <t>Burial Grounds</t>
  </si>
  <si>
    <t>Neighbourhood Plan</t>
  </si>
  <si>
    <t xml:space="preserve">General Allocation </t>
  </si>
  <si>
    <t>Community News</t>
  </si>
  <si>
    <t>Meals on Wheels</t>
  </si>
  <si>
    <t>Christmas Lights</t>
  </si>
  <si>
    <t>Queen's Jubilee Celebrations/King's Coronation</t>
  </si>
  <si>
    <t>Gun Pond Refurb</t>
  </si>
  <si>
    <t>Total Grants</t>
  </si>
  <si>
    <t>Parish Facilities</t>
  </si>
  <si>
    <t>Allotments</t>
  </si>
  <si>
    <t xml:space="preserve">LWA Grant             </t>
  </si>
  <si>
    <t>Mowing Contract                 )</t>
  </si>
  <si>
    <t>Maintenance at Cent Fields  )</t>
  </si>
  <si>
    <t>Total Parish Facilities</t>
  </si>
  <si>
    <t>Reserves/Contingency</t>
  </si>
  <si>
    <t>Totals</t>
  </si>
  <si>
    <t>Budget 2024/25</t>
  </si>
  <si>
    <t>Actual 2022/23</t>
  </si>
  <si>
    <t>Total as at 31/10/23</t>
  </si>
  <si>
    <t>Projected full year total</t>
  </si>
  <si>
    <t>Staff training &amp; expenses</t>
  </si>
  <si>
    <t>Suggested new budget line</t>
  </si>
  <si>
    <t>Do not know what this is</t>
  </si>
  <si>
    <t>Other Parish Property</t>
  </si>
  <si>
    <t>Unknown</t>
  </si>
  <si>
    <t>Suggest dissolve this and split into two headings next year - General grants; General events</t>
  </si>
  <si>
    <t>General grants</t>
  </si>
  <si>
    <t>Per above</t>
  </si>
  <si>
    <t>General events</t>
  </si>
  <si>
    <t>Dissolve this budget line</t>
  </si>
  <si>
    <t>Lingfest 2025</t>
  </si>
  <si>
    <t>To save towards 2025 event - approx £35k needed</t>
  </si>
  <si>
    <t>Do not know the history - and if this should continue</t>
  </si>
  <si>
    <t>Precept</t>
  </si>
  <si>
    <t>Interest Received</t>
  </si>
  <si>
    <t>Allotment Rents</t>
  </si>
  <si>
    <t>Donations</t>
  </si>
  <si>
    <t>Insurance from Community Centre</t>
  </si>
  <si>
    <t>CIL Receipts</t>
  </si>
  <si>
    <t>Misc Income</t>
  </si>
  <si>
    <t>Change name to Cllrs training &amp; expenses</t>
  </si>
  <si>
    <t>Change name to Subscriptions</t>
  </si>
  <si>
    <t>Change name to Annual Parish Meeting</t>
  </si>
  <si>
    <t>Dissolve</t>
  </si>
  <si>
    <t>Move this spend to LWA</t>
  </si>
  <si>
    <t>Total non-precept income</t>
  </si>
  <si>
    <t>Cllrs training &amp; expenses</t>
  </si>
  <si>
    <t>Subscriptions</t>
  </si>
  <si>
    <t>Annual Parish Meeting</t>
  </si>
  <si>
    <t>Dissolve and split into two headings next year - General grants; General events</t>
  </si>
  <si>
    <t>Allotments &amp; maintenance</t>
  </si>
  <si>
    <t>Contingency</t>
  </si>
  <si>
    <t>Additions to General Reserve</t>
  </si>
  <si>
    <t>Additions to EMR: Elections</t>
  </si>
  <si>
    <t>Additions to EMR: Christmas Lights</t>
  </si>
  <si>
    <t>Additions to EMR: Lingfest</t>
  </si>
  <si>
    <t>Additions to EMR: General events</t>
  </si>
  <si>
    <t>Additions to EMR: Emergency tree works</t>
  </si>
  <si>
    <t>TOTAL RESERVES ADDITIONS</t>
  </si>
  <si>
    <t>Total expenditure (not including additions to reserves</t>
  </si>
  <si>
    <t>Per year</t>
  </si>
  <si>
    <t>Per month</t>
  </si>
  <si>
    <t>Per week</t>
  </si>
  <si>
    <t>D-band household</t>
  </si>
  <si>
    <t>Taxbase</t>
  </si>
  <si>
    <t>Parish in Tandridge District</t>
  </si>
  <si>
    <t>2023/24 D-band household</t>
  </si>
  <si>
    <t>2024/25 D-band household - Illustrative - based on inflationary increase for all other parishes</t>
  </si>
  <si>
    <t>Crowhurst </t>
  </si>
  <si>
    <t>Outwood </t>
  </si>
  <si>
    <t>Burstow </t>
  </si>
  <si>
    <t>Tatsfield </t>
  </si>
  <si>
    <t>Horne </t>
  </si>
  <si>
    <t>Tandridge </t>
  </si>
  <si>
    <t>Nutfield </t>
  </si>
  <si>
    <t>Lingfield </t>
  </si>
  <si>
    <t>Chelsham &amp; Farleigh </t>
  </si>
  <si>
    <t>Woldingham </t>
  </si>
  <si>
    <t>Chaldon Village </t>
  </si>
  <si>
    <t>Dormansland </t>
  </si>
  <si>
    <t>Bletchingley</t>
  </si>
  <si>
    <t>Godstone </t>
  </si>
  <si>
    <t>Whyteleafe Village </t>
  </si>
  <si>
    <t>Warlingham </t>
  </si>
  <si>
    <t>Felbridge </t>
  </si>
  <si>
    <t>Caterham on the Hill </t>
  </si>
  <si>
    <t>Caterham Valley </t>
  </si>
  <si>
    <t>Limpsfield </t>
  </si>
  <si>
    <t>Oxted </t>
  </si>
  <si>
    <t>Titsey </t>
  </si>
  <si>
    <t>Projected as 31/03/2024</t>
  </si>
  <si>
    <t>Additions 2024/25</t>
  </si>
  <si>
    <t>Releases 2024/25</t>
  </si>
  <si>
    <t>Projected as 31/03/2025</t>
  </si>
  <si>
    <t>Earmarked Reserves</t>
  </si>
  <si>
    <t>Elections</t>
  </si>
  <si>
    <t>Lingfest</t>
  </si>
  <si>
    <t>Emergency Tree works</t>
  </si>
  <si>
    <t>TOTAL</t>
  </si>
  <si>
    <t>Cash in bank 1/12/2023</t>
  </si>
  <si>
    <t>Expected spend up to 31/03/2024</t>
  </si>
  <si>
    <t>Expected balance at 31/03/2024</t>
  </si>
  <si>
    <t>Earmarked reserves at 31/03/2024</t>
  </si>
  <si>
    <t>TOTAL EMRs</t>
  </si>
  <si>
    <t>General Reserves at 31/03/2024</t>
  </si>
  <si>
    <t>Lingfield</t>
  </si>
  <si>
    <t>Twinning - Moved to Xmas Lights</t>
  </si>
  <si>
    <t>Projected General Reserves at 31/03/2025</t>
  </si>
  <si>
    <t>TOTAL INCOME</t>
  </si>
  <si>
    <t>RING FENCED</t>
  </si>
  <si>
    <t>Section 106 money</t>
  </si>
  <si>
    <t>Lingfield Youth Club</t>
  </si>
  <si>
    <t>Key person contingency</t>
  </si>
  <si>
    <t>Community Larder/fridge</t>
  </si>
  <si>
    <t>TOTAL RING FENCED</t>
  </si>
  <si>
    <t>EXPENDITURE</t>
  </si>
  <si>
    <t>ADMINISTRATION</t>
  </si>
  <si>
    <t>Admin , including audit fee &amp; Parish Office</t>
  </si>
  <si>
    <t>Training and Travel</t>
  </si>
  <si>
    <t>Public Relations and Parish Assembly</t>
  </si>
  <si>
    <t>Chairmans Allowance</t>
  </si>
  <si>
    <t>TOTAL ADMINISTRATION</t>
  </si>
  <si>
    <t>GRANTS, FUNDING AND COMMUNITY PROJECTS</t>
  </si>
  <si>
    <t>Burial Grounds &amp; Churchyard Mtce</t>
  </si>
  <si>
    <t>General Allocation</t>
  </si>
  <si>
    <t>General allocation</t>
  </si>
  <si>
    <t>(Includes £1500 for xmas lights £800 for Community News</t>
  </si>
  <si>
    <t xml:space="preserve"> £800 for Meals on Wheels and £500 for Befriending)</t>
  </si>
  <si>
    <t>Coronation Celebrations</t>
  </si>
  <si>
    <t>TOTAL GRANTS, FUNDING AND COMMUNITY PROJECTS</t>
  </si>
  <si>
    <t>HIGHWAYS TRAFFIC AND PARKING</t>
  </si>
  <si>
    <t>Speed Survey</t>
  </si>
  <si>
    <t>TOTAL HIGHWAYS, TRAFFIC AND PARKING</t>
  </si>
  <si>
    <t>ENVIRONMENT, INFRASTRUCTURE AND PROPERTY</t>
  </si>
  <si>
    <t>Gunpit Pond</t>
  </si>
  <si>
    <t>Parish Property (incl planters and oak tree)</t>
  </si>
  <si>
    <t>TOTAL ENVIRONMENT, INFRASTRUCTURE AND PROPERTY</t>
  </si>
  <si>
    <t>PARISH FACILITIES</t>
  </si>
  <si>
    <t>Annual Grant to LWA</t>
  </si>
  <si>
    <t>)</t>
  </si>
  <si>
    <t>Mowing Contract</t>
  </si>
  <si>
    <t>Maintenenance</t>
  </si>
  <si>
    <t>TOTAL PARISH FACILITIES</t>
  </si>
  <si>
    <t>TOTAL EXPENSES</t>
  </si>
  <si>
    <t>LINGFIELD PARISH COUNCIL RESERVES</t>
  </si>
  <si>
    <t>As at 31/03/2024</t>
  </si>
  <si>
    <t>Planned Additions 2024/25</t>
  </si>
  <si>
    <t>Planned releases 2024/25</t>
  </si>
  <si>
    <t>Projected at 31/03/2025</t>
  </si>
  <si>
    <t>Dissolve in 2024/25</t>
  </si>
  <si>
    <t>TOTAL EMRS</t>
  </si>
  <si>
    <t>Cash in bank</t>
  </si>
  <si>
    <t>TOTAL GENERAL RESERVE</t>
  </si>
  <si>
    <t>Percent of precept</t>
  </si>
  <si>
    <t>Planned Additions 2025/26</t>
  </si>
  <si>
    <t>Planned releases 2025/26</t>
  </si>
  <si>
    <t>Projected at 31/03/2026</t>
  </si>
  <si>
    <t>Budget 2025-26</t>
  </si>
  <si>
    <t>Total as at 31/10/24</t>
  </si>
  <si>
    <t>Budget 2025/26</t>
  </si>
  <si>
    <t xml:space="preserve">Payroll </t>
  </si>
  <si>
    <t>Bank Charges</t>
  </si>
  <si>
    <t>Lingfest 2026</t>
  </si>
  <si>
    <t>Most invoices expecting to come in 2026/27</t>
  </si>
  <si>
    <t>Total expenditure (including additions to reserves</t>
  </si>
  <si>
    <t>2024/25</t>
  </si>
  <si>
    <t>2025/26</t>
  </si>
  <si>
    <t>Increase Per year</t>
  </si>
  <si>
    <t>D-band increase %</t>
  </si>
  <si>
    <t>Cash in bank 1/11/2024</t>
  </si>
  <si>
    <t>Expected spend up to 31/03/2025</t>
  </si>
  <si>
    <t>Expected balance at 31/03/2025</t>
  </si>
  <si>
    <t>Earmarked reserves</t>
  </si>
  <si>
    <t>at 31/03/2025</t>
  </si>
  <si>
    <t>at 31/03/2026</t>
  </si>
  <si>
    <t>General Reserves</t>
  </si>
  <si>
    <t>Total expected funds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</si>
</sst>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&quot;£&quot;#,##0.00"/>
  </numFmts>
  <fonts count="19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Arial"/>
      <family val="2"/>
    </font>
    <font>
      <sz val="14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/>
    <xf numFmtId="1" fontId="5" fillId="0" borderId="2" xfId="0" applyNumberFormat="1" applyFont="1" applyBorder="1"/>
    <xf numFmtId="2" fontId="5" fillId="0" borderId="1" xfId="0" applyNumberFormat="1" applyFont="1" applyBorder="1"/>
    <xf numFmtId="1" fontId="5" fillId="2" borderId="1" xfId="0" applyNumberFormat="1" applyFont="1" applyFill="1" applyBorder="1"/>
    <xf numFmtId="1" fontId="4" fillId="0" borderId="1" xfId="0" applyNumberFormat="1" applyFont="1" applyBorder="1"/>
    <xf numFmtId="1" fontId="4" fillId="0" borderId="2" xfId="0" applyNumberFormat="1" applyFont="1" applyBorder="1"/>
    <xf numFmtId="2" fontId="4" fillId="0" borderId="1" xfId="0" applyNumberFormat="1" applyFont="1" applyBorder="1"/>
    <xf numFmtId="0" fontId="5" fillId="0" borderId="0" xfId="0" applyFont="1"/>
    <xf numFmtId="1" fontId="4" fillId="0" borderId="0" xfId="0" applyNumberFormat="1" applyFont="1"/>
    <xf numFmtId="0" fontId="4" fillId="0" borderId="1" xfId="0" applyFont="1" applyBorder="1" applyAlignment="1">
      <alignment horizontal="right" wrapText="1"/>
    </xf>
    <xf numFmtId="3" fontId="5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164" fontId="7" fillId="0" borderId="1" xfId="0" applyNumberFormat="1" applyFont="1" applyBorder="1"/>
    <xf numFmtId="3" fontId="4" fillId="0" borderId="1" xfId="0" applyNumberFormat="1" applyFont="1" applyBorder="1"/>
    <xf numFmtId="1" fontId="5" fillId="0" borderId="1" xfId="0" applyNumberFormat="1" applyFont="1" applyBorder="1" applyAlignment="1">
      <alignment horizontal="right" wrapText="1"/>
    </xf>
    <xf numFmtId="3" fontId="5" fillId="0" borderId="0" xfId="0" applyNumberFormat="1" applyFont="1"/>
    <xf numFmtId="0" fontId="5" fillId="0" borderId="5" xfId="0" applyFont="1" applyBorder="1" applyAlignment="1">
      <alignment horizontal="right" wrapText="1"/>
    </xf>
    <xf numFmtId="3" fontId="5" fillId="2" borderId="1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3" fontId="4" fillId="3" borderId="1" xfId="0" applyNumberFormat="1" applyFont="1" applyFill="1" applyBorder="1"/>
    <xf numFmtId="0" fontId="4" fillId="3" borderId="1" xfId="0" applyFont="1" applyFill="1" applyBorder="1"/>
    <xf numFmtId="0" fontId="4" fillId="0" borderId="0" xfId="0" applyFont="1"/>
    <xf numFmtId="3" fontId="4" fillId="0" borderId="0" xfId="0" applyNumberFormat="1" applyFont="1"/>
    <xf numFmtId="10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165" fontId="8" fillId="0" borderId="0" xfId="0" applyNumberFormat="1" applyFont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4" fontId="9" fillId="0" borderId="0" xfId="0" applyNumberFormat="1" applyFont="1"/>
    <xf numFmtId="0" fontId="5" fillId="4" borderId="1" xfId="0" applyFont="1" applyFill="1" applyBorder="1" applyAlignment="1">
      <alignment vertical="top" wrapText="1"/>
    </xf>
    <xf numFmtId="4" fontId="5" fillId="0" borderId="1" xfId="0" applyNumberFormat="1" applyFont="1" applyBorder="1"/>
    <xf numFmtId="0" fontId="4" fillId="5" borderId="1" xfId="0" applyFont="1" applyFill="1" applyBorder="1" applyAlignment="1">
      <alignment vertical="top" wrapText="1"/>
    </xf>
    <xf numFmtId="4" fontId="4" fillId="5" borderId="1" xfId="0" applyNumberFormat="1" applyFont="1" applyFill="1" applyBorder="1"/>
    <xf numFmtId="0" fontId="5" fillId="6" borderId="1" xfId="0" applyFont="1" applyFill="1" applyBorder="1"/>
    <xf numFmtId="0" fontId="10" fillId="4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0" fontId="7" fillId="0" borderId="0" xfId="0" applyFont="1"/>
    <xf numFmtId="4" fontId="7" fillId="0" borderId="0" xfId="0" applyNumberFormat="1" applyFont="1"/>
    <xf numFmtId="0" fontId="12" fillId="0" borderId="0" xfId="0" applyFont="1"/>
    <xf numFmtId="4" fontId="12" fillId="0" borderId="0" xfId="0" applyNumberFormat="1" applyFont="1"/>
    <xf numFmtId="164" fontId="12" fillId="0" borderId="6" xfId="0" applyNumberFormat="1" applyFont="1" applyBorder="1"/>
    <xf numFmtId="164" fontId="12" fillId="0" borderId="0" xfId="0" applyNumberFormat="1" applyFont="1"/>
    <xf numFmtId="164" fontId="12" fillId="0" borderId="1" xfId="0" applyNumberFormat="1" applyFont="1" applyBorder="1"/>
    <xf numFmtId="164" fontId="7" fillId="0" borderId="0" xfId="0" applyNumberFormat="1" applyFont="1"/>
    <xf numFmtId="0" fontId="13" fillId="0" borderId="0" xfId="0" applyFont="1"/>
    <xf numFmtId="4" fontId="7" fillId="0" borderId="7" xfId="0" applyNumberFormat="1" applyFont="1" applyBorder="1"/>
    <xf numFmtId="164" fontId="7" fillId="0" borderId="4" xfId="0" applyNumberFormat="1" applyFont="1" applyBorder="1"/>
    <xf numFmtId="4" fontId="12" fillId="0" borderId="0" xfId="0" applyNumberFormat="1" applyFont="1" applyAlignment="1">
      <alignment horizontal="left" wrapText="1"/>
    </xf>
    <xf numFmtId="0" fontId="4" fillId="6" borderId="1" xfId="0" applyFont="1" applyFill="1" applyBorder="1"/>
    <xf numFmtId="3" fontId="5" fillId="6" borderId="1" xfId="0" applyNumberFormat="1" applyFont="1" applyFill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0" borderId="11" xfId="0" applyFont="1" applyBorder="1"/>
    <xf numFmtId="10" fontId="5" fillId="0" borderId="12" xfId="0" applyNumberFormat="1" applyFont="1" applyBorder="1"/>
    <xf numFmtId="0" fontId="5" fillId="0" borderId="12" xfId="0" applyFont="1" applyBorder="1"/>
    <xf numFmtId="10" fontId="5" fillId="0" borderId="13" xfId="0" applyNumberFormat="1" applyFont="1" applyBorder="1"/>
    <xf numFmtId="0" fontId="14" fillId="0" borderId="1" xfId="0" applyFont="1" applyBorder="1"/>
    <xf numFmtId="3" fontId="14" fillId="3" borderId="1" xfId="0" applyNumberFormat="1" applyFont="1" applyFill="1" applyBorder="1"/>
    <xf numFmtId="3" fontId="14" fillId="0" borderId="1" xfId="0" applyNumberFormat="1" applyFont="1" applyBorder="1"/>
    <xf numFmtId="3" fontId="14" fillId="0" borderId="9" xfId="0" applyNumberFormat="1" applyFont="1" applyBorder="1"/>
    <xf numFmtId="0" fontId="15" fillId="0" borderId="1" xfId="0" applyFont="1" applyBorder="1" applyAlignment="1">
      <alignment wrapText="1"/>
    </xf>
    <xf numFmtId="165" fontId="5" fillId="0" borderId="1" xfId="0" applyNumberFormat="1" applyFont="1" applyBorder="1"/>
    <xf numFmtId="165" fontId="14" fillId="0" borderId="1" xfId="0" applyNumberFormat="1" applyFont="1" applyBorder="1"/>
    <xf numFmtId="164" fontId="16" fillId="0" borderId="1" xfId="0" applyNumberFormat="1" applyFont="1" applyBorder="1"/>
    <xf numFmtId="0" fontId="14" fillId="0" borderId="0" xfId="0" applyFont="1"/>
    <xf numFmtId="0" fontId="14" fillId="0" borderId="1" xfId="0" applyFont="1" applyBorder="1" applyAlignment="1">
      <alignment horizontal="right" wrapText="1"/>
    </xf>
    <xf numFmtId="3" fontId="15" fillId="0" borderId="1" xfId="0" applyNumberFormat="1" applyFont="1" applyBorder="1"/>
    <xf numFmtId="0" fontId="15" fillId="0" borderId="0" xfId="0" applyFont="1"/>
    <xf numFmtId="0" fontId="17" fillId="0" borderId="1" xfId="0" applyFont="1" applyBorder="1"/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/>
    <xf numFmtId="0" fontId="5" fillId="0" borderId="3" xfId="0" applyFont="1" applyBorder="1" applyAlignment="1">
      <alignment wrapText="1"/>
    </xf>
    <xf numFmtId="0" fontId="6" fillId="0" borderId="5" xfId="0" applyFont="1" applyBorder="1"/>
    <xf numFmtId="0" fontId="5" fillId="0" borderId="3" xfId="0" applyFont="1" applyBorder="1" applyAlignment="1">
      <alignment horizontal="right" vertical="center" wrapText="1"/>
    </xf>
    <xf numFmtId="0" fontId="1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Admin\Finance\spreadsheets\2023-24\Lingfield%20Year%20Accounts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diture"/>
      <sheetName val="Income"/>
      <sheetName val="Income &amp; Expenditu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G7" sqref="G7"/>
    </sheetView>
  </sheetViews>
  <sheetFormatPr defaultColWidth="12.5703125" defaultRowHeight="15" customHeight="1" x14ac:dyDescent="0.2"/>
  <cols>
    <col min="1" max="1" width="39.140625" customWidth="1"/>
    <col min="2" max="2" width="7.5703125" customWidth="1"/>
    <col min="3" max="3" width="8.5703125" customWidth="1"/>
    <col min="4" max="4" width="8.140625" customWidth="1"/>
    <col min="5" max="6" width="10.28515625" customWidth="1"/>
    <col min="7" max="7" width="9" customWidth="1"/>
    <col min="8" max="8" width="9.5703125" customWidth="1"/>
    <col min="9" max="9" width="60.7109375" customWidth="1"/>
    <col min="10" max="26" width="8.5703125" customWidth="1"/>
  </cols>
  <sheetData>
    <row r="1" spans="1:9" ht="12.75" customHeight="1" x14ac:dyDescent="0.25">
      <c r="A1" s="84" t="s">
        <v>0</v>
      </c>
      <c r="B1" s="85"/>
      <c r="C1" s="85"/>
      <c r="D1" s="85"/>
      <c r="E1" s="85"/>
      <c r="F1" s="1"/>
    </row>
    <row r="2" spans="1:9" ht="12.75" customHeight="1" x14ac:dyDescent="0.25">
      <c r="A2" s="85"/>
      <c r="B2" s="85"/>
      <c r="C2" s="85"/>
      <c r="D2" s="85"/>
      <c r="E2" s="85"/>
      <c r="F2" s="1"/>
    </row>
    <row r="3" spans="1:9" ht="12.75" customHeight="1" x14ac:dyDescent="0.2">
      <c r="A3" s="86" t="s">
        <v>1</v>
      </c>
      <c r="B3" s="85"/>
      <c r="C3" s="85"/>
      <c r="D3" s="85"/>
      <c r="E3" s="85"/>
      <c r="F3" s="2"/>
    </row>
    <row r="4" spans="1:9" ht="12.75" customHeight="1" x14ac:dyDescent="0.25">
      <c r="A4" s="1"/>
      <c r="B4" s="1"/>
      <c r="C4" s="1"/>
      <c r="D4" s="1"/>
      <c r="E4" s="1"/>
      <c r="F4" s="1"/>
    </row>
    <row r="5" spans="1:9" ht="12.75" customHeight="1" x14ac:dyDescent="0.2"/>
    <row r="6" spans="1:9" ht="12.75" customHeight="1" x14ac:dyDescent="0.2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1</v>
      </c>
      <c r="H6" s="4" t="s">
        <v>8</v>
      </c>
      <c r="I6" s="4" t="s">
        <v>9</v>
      </c>
    </row>
    <row r="7" spans="1:9" ht="12.75" customHeight="1" x14ac:dyDescent="0.2">
      <c r="A7" s="5" t="s">
        <v>10</v>
      </c>
      <c r="B7" s="6">
        <v>24432</v>
      </c>
      <c r="C7" s="6">
        <v>26000</v>
      </c>
      <c r="D7" s="6">
        <v>21613</v>
      </c>
      <c r="E7" s="6">
        <v>29000</v>
      </c>
      <c r="F7" s="7">
        <f t="shared" ref="F7:F14" si="0">SUM(E7-D7)</f>
        <v>7387</v>
      </c>
      <c r="G7" s="6">
        <v>29000</v>
      </c>
      <c r="H7" s="8"/>
      <c r="I7" s="5"/>
    </row>
    <row r="8" spans="1:9" ht="12.75" customHeight="1" x14ac:dyDescent="0.2">
      <c r="A8" s="5" t="s">
        <v>11</v>
      </c>
      <c r="B8" s="6">
        <v>4233</v>
      </c>
      <c r="C8" s="6">
        <v>5000</v>
      </c>
      <c r="D8" s="6">
        <v>3839</v>
      </c>
      <c r="E8" s="6">
        <v>5000</v>
      </c>
      <c r="F8" s="7">
        <f t="shared" si="0"/>
        <v>1161</v>
      </c>
      <c r="G8" s="6">
        <v>5000</v>
      </c>
      <c r="H8" s="8"/>
      <c r="I8" s="5"/>
    </row>
    <row r="9" spans="1:9" ht="12.75" customHeight="1" x14ac:dyDescent="0.2">
      <c r="A9" s="5" t="s">
        <v>12</v>
      </c>
      <c r="B9" s="6">
        <v>300</v>
      </c>
      <c r="C9" s="6">
        <v>300</v>
      </c>
      <c r="D9" s="6">
        <v>40</v>
      </c>
      <c r="E9" s="6">
        <v>300</v>
      </c>
      <c r="F9" s="7">
        <f t="shared" si="0"/>
        <v>260</v>
      </c>
      <c r="G9" s="6">
        <v>300</v>
      </c>
      <c r="H9" s="8"/>
      <c r="I9" s="5"/>
    </row>
    <row r="10" spans="1:9" ht="12.75" customHeight="1" x14ac:dyDescent="0.2">
      <c r="A10" s="5" t="s">
        <v>13</v>
      </c>
      <c r="B10" s="6">
        <v>1626</v>
      </c>
      <c r="C10" s="6">
        <v>1700</v>
      </c>
      <c r="D10" s="6">
        <v>1637</v>
      </c>
      <c r="E10" s="6">
        <v>1637</v>
      </c>
      <c r="F10" s="7">
        <f t="shared" si="0"/>
        <v>0</v>
      </c>
      <c r="G10" s="6">
        <v>1700</v>
      </c>
      <c r="H10" s="8"/>
      <c r="I10" s="5"/>
    </row>
    <row r="11" spans="1:9" ht="12.75" customHeight="1" x14ac:dyDescent="0.2">
      <c r="A11" s="5" t="s">
        <v>14</v>
      </c>
      <c r="B11" s="6">
        <v>2447</v>
      </c>
      <c r="C11" s="6">
        <v>1500</v>
      </c>
      <c r="D11" s="6">
        <v>1209</v>
      </c>
      <c r="E11" s="6">
        <v>1500</v>
      </c>
      <c r="F11" s="7">
        <f t="shared" si="0"/>
        <v>291</v>
      </c>
      <c r="G11" s="6">
        <v>1800</v>
      </c>
      <c r="H11" s="8">
        <v>1300</v>
      </c>
      <c r="I11" s="5" t="s">
        <v>15</v>
      </c>
    </row>
    <row r="12" spans="1:9" ht="12.75" customHeight="1" x14ac:dyDescent="0.2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7">
        <f t="shared" si="0"/>
        <v>0</v>
      </c>
      <c r="G12" s="6">
        <v>4000</v>
      </c>
      <c r="H12" s="8"/>
      <c r="I12" s="5"/>
    </row>
    <row r="13" spans="1:9" ht="12.75" customHeight="1" x14ac:dyDescent="0.2">
      <c r="A13" s="5" t="s">
        <v>17</v>
      </c>
      <c r="B13" s="6">
        <v>126</v>
      </c>
      <c r="C13" s="6">
        <v>400</v>
      </c>
      <c r="D13" s="6">
        <v>55.08</v>
      </c>
      <c r="E13" s="6">
        <v>400</v>
      </c>
      <c r="F13" s="7">
        <f t="shared" si="0"/>
        <v>344.92</v>
      </c>
      <c r="G13" s="6">
        <v>400</v>
      </c>
      <c r="H13" s="8"/>
      <c r="I13" s="5"/>
    </row>
    <row r="14" spans="1:9" ht="12.75" customHeight="1" x14ac:dyDescent="0.2">
      <c r="A14" s="5" t="s">
        <v>18</v>
      </c>
      <c r="B14" s="6">
        <v>0</v>
      </c>
      <c r="C14" s="9">
        <v>250</v>
      </c>
      <c r="D14" s="6">
        <v>95.36</v>
      </c>
      <c r="E14" s="6">
        <v>250</v>
      </c>
      <c r="F14" s="7">
        <f t="shared" si="0"/>
        <v>154.63999999999999</v>
      </c>
      <c r="G14" s="6">
        <v>250</v>
      </c>
      <c r="H14" s="8"/>
      <c r="I14" s="5"/>
    </row>
    <row r="15" spans="1:9" ht="12.75" customHeight="1" x14ac:dyDescent="0.2">
      <c r="A15" s="5" t="s">
        <v>19</v>
      </c>
      <c r="B15" s="6"/>
      <c r="C15" s="6"/>
      <c r="D15" s="6"/>
      <c r="E15" s="6"/>
      <c r="F15" s="7"/>
      <c r="G15" s="6"/>
      <c r="H15" s="8">
        <v>100</v>
      </c>
      <c r="I15" s="5"/>
    </row>
    <row r="16" spans="1:9" ht="12.75" customHeight="1" x14ac:dyDescent="0.2">
      <c r="A16" s="3" t="s">
        <v>20</v>
      </c>
      <c r="B16" s="10">
        <f t="shared" ref="B16:G16" si="1">SUM(B7:B15)</f>
        <v>33164</v>
      </c>
      <c r="C16" s="10">
        <f t="shared" si="1"/>
        <v>35150</v>
      </c>
      <c r="D16" s="10">
        <f t="shared" si="1"/>
        <v>28488.440000000002</v>
      </c>
      <c r="E16" s="10">
        <f t="shared" si="1"/>
        <v>38087</v>
      </c>
      <c r="F16" s="11">
        <f t="shared" si="1"/>
        <v>9598.56</v>
      </c>
      <c r="G16" s="10">
        <f t="shared" si="1"/>
        <v>42450</v>
      </c>
      <c r="H16" s="12"/>
      <c r="I16" s="6"/>
    </row>
    <row r="17" spans="1:9" ht="12.75" customHeight="1" x14ac:dyDescent="0.2">
      <c r="A17" s="3"/>
      <c r="B17" s="6"/>
      <c r="C17" s="10"/>
      <c r="D17" s="10"/>
      <c r="E17" s="10"/>
      <c r="F17" s="11"/>
      <c r="G17" s="10"/>
      <c r="H17" s="8"/>
      <c r="I17" s="5"/>
    </row>
    <row r="18" spans="1:9" ht="12.75" customHeight="1" x14ac:dyDescent="0.2">
      <c r="A18" s="3" t="s">
        <v>21</v>
      </c>
      <c r="B18" s="10"/>
      <c r="C18" s="6"/>
      <c r="D18" s="6"/>
      <c r="E18" s="6"/>
      <c r="F18" s="7"/>
      <c r="G18" s="6"/>
      <c r="H18" s="8"/>
      <c r="I18" s="5"/>
    </row>
    <row r="19" spans="1:9" ht="12.75" customHeight="1" x14ac:dyDescent="0.2">
      <c r="A19" s="5" t="s">
        <v>22</v>
      </c>
      <c r="B19" s="6" t="s">
        <v>23</v>
      </c>
      <c r="C19" s="6">
        <v>2320</v>
      </c>
      <c r="D19" s="6">
        <v>0</v>
      </c>
      <c r="E19" s="6">
        <v>0</v>
      </c>
      <c r="F19" s="7">
        <f t="shared" ref="F19:F23" si="2">SUM(E19-D19)</f>
        <v>0</v>
      </c>
      <c r="G19" s="5">
        <v>2320</v>
      </c>
      <c r="H19" s="8"/>
      <c r="I19" s="87"/>
    </row>
    <row r="20" spans="1:9" ht="12.75" customHeight="1" x14ac:dyDescent="0.2">
      <c r="A20" s="5" t="s">
        <v>24</v>
      </c>
      <c r="B20" s="6" t="s">
        <v>23</v>
      </c>
      <c r="C20" s="6">
        <v>250</v>
      </c>
      <c r="D20" s="6">
        <v>0</v>
      </c>
      <c r="E20" s="6">
        <v>0</v>
      </c>
      <c r="F20" s="7">
        <f t="shared" si="2"/>
        <v>0</v>
      </c>
      <c r="G20" s="5">
        <v>250</v>
      </c>
      <c r="H20" s="8"/>
      <c r="I20" s="88"/>
    </row>
    <row r="21" spans="1:9" ht="12.75" customHeight="1" x14ac:dyDescent="0.2">
      <c r="A21" s="5" t="s">
        <v>25</v>
      </c>
      <c r="B21" s="6" t="s">
        <v>23</v>
      </c>
      <c r="C21" s="6">
        <v>875</v>
      </c>
      <c r="D21" s="6">
        <v>0</v>
      </c>
      <c r="E21" s="6">
        <v>0</v>
      </c>
      <c r="F21" s="7">
        <f t="shared" si="2"/>
        <v>0</v>
      </c>
      <c r="G21" s="5">
        <v>5220.18</v>
      </c>
      <c r="H21" s="8"/>
      <c r="I21" s="88"/>
    </row>
    <row r="22" spans="1:9" ht="12.75" customHeight="1" x14ac:dyDescent="0.2">
      <c r="A22" s="5" t="s">
        <v>26</v>
      </c>
      <c r="B22" s="6" t="s">
        <v>23</v>
      </c>
      <c r="C22" s="6">
        <v>0</v>
      </c>
      <c r="D22" s="6">
        <v>0</v>
      </c>
      <c r="E22" s="6">
        <v>0</v>
      </c>
      <c r="F22" s="7">
        <f t="shared" si="2"/>
        <v>0</v>
      </c>
      <c r="G22" s="5">
        <v>0</v>
      </c>
      <c r="H22" s="8"/>
      <c r="I22" s="88"/>
    </row>
    <row r="23" spans="1:9" ht="12.75" customHeight="1" x14ac:dyDescent="0.2">
      <c r="A23" s="5" t="s">
        <v>27</v>
      </c>
      <c r="B23" s="6" t="s">
        <v>23</v>
      </c>
      <c r="C23" s="6">
        <v>1637</v>
      </c>
      <c r="D23" s="6">
        <v>1637</v>
      </c>
      <c r="E23" s="6">
        <v>1637</v>
      </c>
      <c r="F23" s="7">
        <f t="shared" si="2"/>
        <v>0</v>
      </c>
      <c r="G23" s="6">
        <v>0</v>
      </c>
      <c r="H23" s="8"/>
      <c r="I23" s="88"/>
    </row>
    <row r="24" spans="1:9" ht="12.75" customHeight="1" x14ac:dyDescent="0.2">
      <c r="A24" s="5" t="s">
        <v>28</v>
      </c>
      <c r="B24" s="6"/>
      <c r="C24" s="6">
        <v>779</v>
      </c>
      <c r="D24" s="6">
        <v>0</v>
      </c>
      <c r="E24" s="6">
        <v>0</v>
      </c>
      <c r="F24" s="7">
        <v>0</v>
      </c>
      <c r="G24" s="5">
        <v>779</v>
      </c>
      <c r="H24" s="8"/>
      <c r="I24" s="5"/>
    </row>
    <row r="25" spans="1:9" ht="12.75" customHeight="1" x14ac:dyDescent="0.2">
      <c r="A25" s="3" t="s">
        <v>29</v>
      </c>
      <c r="B25" s="10">
        <f>SUM(B19:B23)</f>
        <v>0</v>
      </c>
      <c r="C25" s="10">
        <f t="shared" ref="C25:G25" si="3">SUM(C19:C24)</f>
        <v>5861</v>
      </c>
      <c r="D25" s="10">
        <f t="shared" si="3"/>
        <v>1637</v>
      </c>
      <c r="E25" s="10">
        <f t="shared" si="3"/>
        <v>1637</v>
      </c>
      <c r="F25" s="11">
        <f t="shared" si="3"/>
        <v>0</v>
      </c>
      <c r="G25" s="10">
        <f t="shared" si="3"/>
        <v>8569.18</v>
      </c>
      <c r="H25" s="8"/>
      <c r="I25" s="6"/>
    </row>
    <row r="26" spans="1:9" ht="12.75" customHeight="1" x14ac:dyDescent="0.2">
      <c r="A26" s="5"/>
      <c r="B26" s="6"/>
      <c r="C26" s="10"/>
      <c r="D26" s="10"/>
      <c r="E26" s="10"/>
      <c r="F26" s="11"/>
      <c r="G26" s="10"/>
      <c r="H26" s="8"/>
      <c r="I26" s="5"/>
    </row>
    <row r="27" spans="1:9" ht="12.75" customHeight="1" x14ac:dyDescent="0.2">
      <c r="A27" s="3" t="s">
        <v>30</v>
      </c>
      <c r="B27" s="10"/>
      <c r="C27" s="6"/>
      <c r="D27" s="6"/>
      <c r="E27" s="6"/>
      <c r="F27" s="7"/>
      <c r="G27" s="6"/>
      <c r="H27" s="8"/>
      <c r="I27" s="5"/>
    </row>
    <row r="28" spans="1:9" ht="12.75" customHeight="1" x14ac:dyDescent="0.2">
      <c r="A28" s="5" t="s">
        <v>31</v>
      </c>
      <c r="B28" s="6">
        <v>3045</v>
      </c>
      <c r="C28" s="6">
        <v>3000</v>
      </c>
      <c r="D28" s="6">
        <v>2790</v>
      </c>
      <c r="E28" s="6">
        <v>3500</v>
      </c>
      <c r="F28" s="7">
        <f>SUM(E28-D28)</f>
        <v>710</v>
      </c>
      <c r="G28" s="6">
        <v>3500</v>
      </c>
      <c r="H28" s="8"/>
      <c r="I28" s="5"/>
    </row>
    <row r="29" spans="1:9" ht="12.75" customHeight="1" x14ac:dyDescent="0.2">
      <c r="A29" s="5" t="s">
        <v>32</v>
      </c>
      <c r="B29" s="13"/>
      <c r="C29" s="13"/>
      <c r="D29" s="13"/>
      <c r="E29" s="13"/>
      <c r="F29" s="13"/>
      <c r="G29" s="5"/>
      <c r="H29" s="8"/>
      <c r="I29" s="89"/>
    </row>
    <row r="30" spans="1:9" ht="12.75" customHeight="1" x14ac:dyDescent="0.2">
      <c r="A30" s="5" t="s">
        <v>33</v>
      </c>
      <c r="B30" s="9">
        <v>4035</v>
      </c>
      <c r="C30" s="6">
        <v>5500</v>
      </c>
      <c r="D30" s="6">
        <v>4701</v>
      </c>
      <c r="E30" s="6">
        <v>5500</v>
      </c>
      <c r="F30" s="7">
        <f>SUM(E30-D30)</f>
        <v>799</v>
      </c>
      <c r="G30" s="6">
        <v>5500</v>
      </c>
      <c r="H30" s="8"/>
      <c r="I30" s="88"/>
    </row>
    <row r="31" spans="1:9" ht="12.75" customHeight="1" x14ac:dyDescent="0.2">
      <c r="A31" s="5" t="s">
        <v>34</v>
      </c>
      <c r="B31" s="6"/>
      <c r="C31" s="6"/>
      <c r="D31" s="6"/>
      <c r="E31" s="6"/>
      <c r="F31" s="7"/>
      <c r="G31" s="6"/>
      <c r="H31" s="8"/>
      <c r="I31" s="90"/>
    </row>
    <row r="32" spans="1:9" ht="12.75" customHeight="1" x14ac:dyDescent="0.2">
      <c r="A32" s="3" t="s">
        <v>35</v>
      </c>
      <c r="B32" s="10">
        <f t="shared" ref="B32:G32" si="4">SUM(B28:B31)</f>
        <v>7080</v>
      </c>
      <c r="C32" s="10">
        <f t="shared" si="4"/>
        <v>8500</v>
      </c>
      <c r="D32" s="10">
        <f t="shared" si="4"/>
        <v>7491</v>
      </c>
      <c r="E32" s="10">
        <f t="shared" si="4"/>
        <v>9000</v>
      </c>
      <c r="F32" s="11">
        <f t="shared" si="4"/>
        <v>1509</v>
      </c>
      <c r="G32" s="10">
        <f t="shared" si="4"/>
        <v>9000</v>
      </c>
      <c r="H32" s="12"/>
      <c r="I32" s="6"/>
    </row>
    <row r="33" spans="1:9" ht="12.75" customHeight="1" x14ac:dyDescent="0.2">
      <c r="A33" s="3"/>
      <c r="B33" s="10"/>
      <c r="C33" s="10"/>
      <c r="D33" s="10"/>
      <c r="E33" s="10"/>
      <c r="F33" s="11"/>
      <c r="G33" s="10"/>
      <c r="H33" s="12"/>
      <c r="I33" s="5"/>
    </row>
    <row r="34" spans="1:9" ht="12.75" customHeight="1" x14ac:dyDescent="0.2">
      <c r="A34" s="5" t="s">
        <v>36</v>
      </c>
      <c r="B34" s="6"/>
      <c r="C34" s="6"/>
      <c r="D34" s="6"/>
      <c r="E34" s="6"/>
      <c r="F34" s="7"/>
      <c r="G34" s="6">
        <v>0</v>
      </c>
      <c r="H34" s="12"/>
      <c r="I34" s="5"/>
    </row>
    <row r="35" spans="1:9" ht="12.75" customHeight="1" x14ac:dyDescent="0.2">
      <c r="A35" s="5" t="s">
        <v>37</v>
      </c>
      <c r="B35" s="6">
        <v>0</v>
      </c>
      <c r="C35" s="6"/>
      <c r="D35" s="6">
        <v>0</v>
      </c>
      <c r="E35" s="6">
        <v>0</v>
      </c>
      <c r="F35" s="7">
        <f>SUM(E35-D35)</f>
        <v>0</v>
      </c>
      <c r="G35" s="6"/>
      <c r="H35" s="12"/>
      <c r="I35" s="5"/>
    </row>
    <row r="36" spans="1:9" ht="12.75" customHeight="1" x14ac:dyDescent="0.2">
      <c r="A36" s="3" t="s">
        <v>38</v>
      </c>
      <c r="B36" s="10">
        <v>0</v>
      </c>
      <c r="C36" s="10">
        <f t="shared" ref="C36:G36" si="5">SUM(C34:C35)</f>
        <v>0</v>
      </c>
      <c r="D36" s="10">
        <f t="shared" si="5"/>
        <v>0</v>
      </c>
      <c r="E36" s="10">
        <f t="shared" si="5"/>
        <v>0</v>
      </c>
      <c r="F36" s="11">
        <f t="shared" si="5"/>
        <v>0</v>
      </c>
      <c r="G36" s="10">
        <f t="shared" si="5"/>
        <v>0</v>
      </c>
      <c r="H36" s="10"/>
      <c r="I36" s="6"/>
    </row>
    <row r="37" spans="1:9" ht="12.75" customHeight="1" x14ac:dyDescent="0.2">
      <c r="A37" s="5"/>
      <c r="B37" s="6"/>
      <c r="C37" s="10"/>
      <c r="D37" s="10"/>
      <c r="E37" s="10"/>
      <c r="F37" s="11"/>
      <c r="G37" s="10"/>
      <c r="H37" s="8"/>
      <c r="I37" s="5"/>
    </row>
    <row r="38" spans="1:9" ht="12.75" customHeight="1" x14ac:dyDescent="0.2">
      <c r="A38" s="3" t="s">
        <v>39</v>
      </c>
      <c r="B38" s="10"/>
      <c r="C38" s="6"/>
      <c r="D38" s="6"/>
      <c r="E38" s="6"/>
      <c r="F38" s="7"/>
      <c r="G38" s="10"/>
      <c r="H38" s="8"/>
      <c r="I38" s="5"/>
    </row>
    <row r="39" spans="1:9" ht="12.75" customHeight="1" x14ac:dyDescent="0.2">
      <c r="A39" s="5" t="s">
        <v>40</v>
      </c>
      <c r="B39" s="5">
        <v>0</v>
      </c>
      <c r="C39" s="9">
        <v>10000</v>
      </c>
      <c r="D39" s="6">
        <v>0</v>
      </c>
      <c r="E39" s="6">
        <v>0</v>
      </c>
      <c r="F39" s="7">
        <f t="shared" ref="F39:F46" si="6">SUM(E39-D39)</f>
        <v>0</v>
      </c>
      <c r="G39" s="6">
        <v>8000</v>
      </c>
      <c r="H39" s="8"/>
      <c r="I39" s="5"/>
    </row>
    <row r="40" spans="1:9" ht="12.75" customHeight="1" x14ac:dyDescent="0.2">
      <c r="A40" s="5" t="s">
        <v>41</v>
      </c>
      <c r="B40" s="5">
        <v>3500</v>
      </c>
      <c r="C40" s="6">
        <v>3500</v>
      </c>
      <c r="D40" s="6">
        <v>3500</v>
      </c>
      <c r="E40" s="6">
        <v>3500</v>
      </c>
      <c r="F40" s="7">
        <f t="shared" si="6"/>
        <v>0</v>
      </c>
      <c r="G40" s="6">
        <v>3500</v>
      </c>
      <c r="H40" s="8"/>
      <c r="I40" s="5"/>
    </row>
    <row r="41" spans="1:9" ht="12.75" customHeight="1" x14ac:dyDescent="0.2">
      <c r="A41" s="5" t="s">
        <v>42</v>
      </c>
      <c r="B41" s="5">
        <v>96</v>
      </c>
      <c r="C41" s="6">
        <v>3000</v>
      </c>
      <c r="D41" s="6">
        <v>393.5</v>
      </c>
      <c r="E41" s="6">
        <v>1000</v>
      </c>
      <c r="F41" s="7">
        <f t="shared" si="6"/>
        <v>606.5</v>
      </c>
      <c r="G41" s="6">
        <v>2000</v>
      </c>
      <c r="H41" s="8"/>
      <c r="I41" s="5"/>
    </row>
    <row r="42" spans="1:9" ht="12.75" customHeight="1" x14ac:dyDescent="0.2">
      <c r="A42" s="5" t="s">
        <v>43</v>
      </c>
      <c r="B42" s="5">
        <v>2364</v>
      </c>
      <c r="C42" s="6">
        <v>3500</v>
      </c>
      <c r="D42" s="9">
        <v>538.4</v>
      </c>
      <c r="E42" s="6">
        <v>3500</v>
      </c>
      <c r="F42" s="7">
        <f t="shared" si="6"/>
        <v>2961.6</v>
      </c>
      <c r="G42" s="6">
        <v>3500</v>
      </c>
      <c r="H42" s="8"/>
      <c r="I42" s="5"/>
    </row>
    <row r="43" spans="1:9" ht="12.75" customHeight="1" x14ac:dyDescent="0.2">
      <c r="A43" s="5" t="s">
        <v>44</v>
      </c>
      <c r="B43" s="5">
        <v>0</v>
      </c>
      <c r="C43" s="6">
        <v>800</v>
      </c>
      <c r="D43" s="6">
        <v>800</v>
      </c>
      <c r="E43" s="6">
        <v>800</v>
      </c>
      <c r="F43" s="7">
        <f t="shared" si="6"/>
        <v>0</v>
      </c>
      <c r="G43" s="6">
        <v>800</v>
      </c>
      <c r="H43" s="8"/>
      <c r="I43" s="5"/>
    </row>
    <row r="44" spans="1:9" ht="12.75" customHeight="1" x14ac:dyDescent="0.2">
      <c r="A44" s="5" t="s">
        <v>45</v>
      </c>
      <c r="B44" s="5">
        <v>800</v>
      </c>
      <c r="C44" s="6">
        <v>800</v>
      </c>
      <c r="D44" s="6">
        <v>800</v>
      </c>
      <c r="E44" s="6">
        <v>800</v>
      </c>
      <c r="F44" s="7">
        <f t="shared" si="6"/>
        <v>0</v>
      </c>
      <c r="G44" s="6">
        <v>800</v>
      </c>
      <c r="H44" s="8"/>
      <c r="I44" s="5"/>
    </row>
    <row r="45" spans="1:9" ht="12.75" customHeight="1" x14ac:dyDescent="0.2">
      <c r="A45" s="5" t="s">
        <v>46</v>
      </c>
      <c r="B45" s="5">
        <v>1250</v>
      </c>
      <c r="C45" s="6">
        <v>1750</v>
      </c>
      <c r="D45" s="6">
        <v>430</v>
      </c>
      <c r="E45" s="6">
        <v>1750</v>
      </c>
      <c r="F45" s="7">
        <f t="shared" si="6"/>
        <v>1320</v>
      </c>
      <c r="G45" s="6">
        <v>1500</v>
      </c>
      <c r="H45" s="8"/>
      <c r="I45" s="5"/>
    </row>
    <row r="46" spans="1:9" ht="12.75" customHeight="1" x14ac:dyDescent="0.2">
      <c r="A46" s="5" t="s">
        <v>47</v>
      </c>
      <c r="B46" s="5">
        <v>0</v>
      </c>
      <c r="C46" s="6">
        <v>5000</v>
      </c>
      <c r="D46" s="6">
        <v>2593</v>
      </c>
      <c r="E46" s="6">
        <v>2593</v>
      </c>
      <c r="F46" s="7">
        <f t="shared" si="6"/>
        <v>0</v>
      </c>
      <c r="G46" s="6">
        <v>7000</v>
      </c>
      <c r="H46" s="8"/>
      <c r="I46" s="5"/>
    </row>
    <row r="47" spans="1:9" ht="12.75" customHeight="1" x14ac:dyDescent="0.2">
      <c r="A47" s="5" t="s">
        <v>48</v>
      </c>
      <c r="B47" s="5">
        <v>27294</v>
      </c>
      <c r="C47" s="6"/>
      <c r="D47" s="6"/>
      <c r="E47" s="6"/>
      <c r="F47" s="7"/>
      <c r="G47" s="6">
        <v>0</v>
      </c>
      <c r="H47" s="8"/>
      <c r="I47" s="5"/>
    </row>
    <row r="48" spans="1:9" ht="12.75" customHeight="1" x14ac:dyDescent="0.2">
      <c r="A48" s="3" t="s">
        <v>49</v>
      </c>
      <c r="B48" s="10">
        <f>SUM(B39:B47)</f>
        <v>35304</v>
      </c>
      <c r="C48" s="10">
        <f t="shared" ref="C48:F48" si="7">SUM(C39:C46)</f>
        <v>28350</v>
      </c>
      <c r="D48" s="10">
        <f t="shared" si="7"/>
        <v>9054.9</v>
      </c>
      <c r="E48" s="10">
        <f t="shared" si="7"/>
        <v>13943</v>
      </c>
      <c r="F48" s="11">
        <f t="shared" si="7"/>
        <v>4888.1000000000004</v>
      </c>
      <c r="G48" s="10">
        <f>SUM(G39:G47)</f>
        <v>27100</v>
      </c>
      <c r="H48" s="12"/>
      <c r="I48" s="6"/>
    </row>
    <row r="49" spans="1:9" ht="12.75" customHeight="1" x14ac:dyDescent="0.2">
      <c r="A49" s="5"/>
      <c r="B49" s="6"/>
      <c r="C49" s="10"/>
      <c r="D49" s="10"/>
      <c r="E49" s="10"/>
      <c r="F49" s="14"/>
      <c r="G49" s="5"/>
      <c r="H49" s="8"/>
      <c r="I49" s="5"/>
    </row>
    <row r="50" spans="1:9" ht="12.75" customHeight="1" x14ac:dyDescent="0.2">
      <c r="A50" s="3" t="s">
        <v>50</v>
      </c>
      <c r="B50" s="10"/>
      <c r="C50" s="6"/>
      <c r="D50" s="6"/>
      <c r="E50" s="6"/>
      <c r="F50" s="7"/>
      <c r="G50" s="10"/>
      <c r="H50" s="8"/>
      <c r="I50" s="5"/>
    </row>
    <row r="51" spans="1:9" ht="12.75" customHeight="1" x14ac:dyDescent="0.2">
      <c r="A51" s="5"/>
      <c r="B51" s="6"/>
      <c r="C51" s="6"/>
      <c r="D51" s="6"/>
      <c r="E51" s="6"/>
      <c r="F51" s="7"/>
      <c r="G51" s="6"/>
      <c r="H51" s="8"/>
      <c r="I51" s="5"/>
    </row>
    <row r="52" spans="1:9" ht="12.75" customHeight="1" x14ac:dyDescent="0.2">
      <c r="A52" s="5" t="s">
        <v>51</v>
      </c>
      <c r="B52" s="5">
        <v>2818</v>
      </c>
      <c r="C52" s="6">
        <v>2000</v>
      </c>
      <c r="D52" s="6">
        <v>1742</v>
      </c>
      <c r="E52" s="6">
        <v>2000</v>
      </c>
      <c r="F52" s="7">
        <f t="shared" ref="F52:F55" si="8">SUM(E52-D52)</f>
        <v>258</v>
      </c>
      <c r="G52" s="6">
        <v>2000</v>
      </c>
      <c r="H52" s="8">
        <v>1120</v>
      </c>
      <c r="I52" s="5"/>
    </row>
    <row r="53" spans="1:9" ht="12.75" customHeight="1" x14ac:dyDescent="0.2">
      <c r="A53" s="5" t="s">
        <v>52</v>
      </c>
      <c r="B53" s="5">
        <v>2000</v>
      </c>
      <c r="C53" s="6">
        <v>2000</v>
      </c>
      <c r="D53" s="6">
        <v>2000</v>
      </c>
      <c r="E53" s="6">
        <v>2000</v>
      </c>
      <c r="F53" s="7">
        <f t="shared" si="8"/>
        <v>0</v>
      </c>
      <c r="G53" s="6">
        <v>2000</v>
      </c>
      <c r="H53" s="8"/>
      <c r="I53" s="5"/>
    </row>
    <row r="54" spans="1:9" ht="12.75" customHeight="1" x14ac:dyDescent="0.2">
      <c r="A54" s="5" t="s">
        <v>53</v>
      </c>
      <c r="B54" s="5">
        <v>3683</v>
      </c>
      <c r="C54" s="6">
        <v>3000</v>
      </c>
      <c r="D54" s="6">
        <v>3205</v>
      </c>
      <c r="E54" s="6">
        <v>3205</v>
      </c>
      <c r="F54" s="7">
        <f t="shared" si="8"/>
        <v>0</v>
      </c>
      <c r="G54" s="6">
        <v>3500</v>
      </c>
      <c r="H54" s="8"/>
      <c r="I54" s="5"/>
    </row>
    <row r="55" spans="1:9" ht="12.75" customHeight="1" x14ac:dyDescent="0.2">
      <c r="A55" s="5" t="s">
        <v>54</v>
      </c>
      <c r="B55" s="5">
        <v>0</v>
      </c>
      <c r="C55" s="6">
        <v>500</v>
      </c>
      <c r="D55" s="6">
        <v>0</v>
      </c>
      <c r="E55" s="6">
        <v>500</v>
      </c>
      <c r="F55" s="7">
        <f t="shared" si="8"/>
        <v>500</v>
      </c>
      <c r="G55" s="6">
        <v>1000</v>
      </c>
      <c r="H55" s="8"/>
      <c r="I55" s="5"/>
    </row>
    <row r="56" spans="1:9" ht="12.75" customHeight="1" x14ac:dyDescent="0.2">
      <c r="A56" s="3" t="s">
        <v>55</v>
      </c>
      <c r="B56" s="10">
        <f t="shared" ref="B56:F56" si="9">SUM(B51:B55)</f>
        <v>8501</v>
      </c>
      <c r="C56" s="10">
        <f t="shared" si="9"/>
        <v>7500</v>
      </c>
      <c r="D56" s="10">
        <f t="shared" si="9"/>
        <v>6947</v>
      </c>
      <c r="E56" s="10">
        <f t="shared" si="9"/>
        <v>7705</v>
      </c>
      <c r="F56" s="11">
        <f t="shared" si="9"/>
        <v>758</v>
      </c>
      <c r="G56" s="10">
        <f>SUM(G52:G55)</f>
        <v>8500</v>
      </c>
      <c r="H56" s="12"/>
      <c r="I56" s="6"/>
    </row>
    <row r="57" spans="1:9" ht="12.75" customHeight="1" x14ac:dyDescent="0.2">
      <c r="A57" s="5"/>
      <c r="B57" s="6"/>
      <c r="C57" s="10"/>
      <c r="D57" s="10"/>
      <c r="E57" s="10"/>
      <c r="F57" s="14"/>
      <c r="G57" s="5"/>
      <c r="H57" s="8"/>
      <c r="I57" s="5"/>
    </row>
    <row r="58" spans="1:9" ht="12.75" customHeight="1" x14ac:dyDescent="0.2">
      <c r="A58" s="5" t="s">
        <v>56</v>
      </c>
      <c r="B58" s="10"/>
      <c r="C58" s="10"/>
      <c r="D58" s="10"/>
      <c r="E58" s="10"/>
      <c r="F58" s="11"/>
      <c r="G58" s="10">
        <v>20000</v>
      </c>
      <c r="H58" s="12"/>
      <c r="I58" s="5"/>
    </row>
    <row r="59" spans="1:9" ht="12.75" customHeight="1" x14ac:dyDescent="0.2">
      <c r="A59" s="5"/>
      <c r="B59" s="10"/>
      <c r="C59" s="10"/>
      <c r="D59" s="10"/>
      <c r="E59" s="10"/>
      <c r="F59" s="11"/>
      <c r="G59" s="10"/>
      <c r="H59" s="12"/>
      <c r="I59" s="5"/>
    </row>
    <row r="60" spans="1:9" ht="12.75" customHeight="1" x14ac:dyDescent="0.2">
      <c r="A60" s="3" t="s">
        <v>57</v>
      </c>
      <c r="B60" s="10">
        <f t="shared" ref="B60:F60" si="10">SUM(B16,B25,B32,B36,B48,B56)</f>
        <v>84049</v>
      </c>
      <c r="C60" s="10">
        <f t="shared" si="10"/>
        <v>85361</v>
      </c>
      <c r="D60" s="10">
        <f t="shared" si="10"/>
        <v>53618.340000000004</v>
      </c>
      <c r="E60" s="10">
        <f t="shared" si="10"/>
        <v>70372</v>
      </c>
      <c r="F60" s="10">
        <f t="shared" si="10"/>
        <v>16753.66</v>
      </c>
      <c r="G60" s="10">
        <f>SUM(G16,G25,G32,G36,G48,G56,G58)</f>
        <v>115619.18</v>
      </c>
      <c r="H60" s="3">
        <f>SUM(H4:H57)</f>
        <v>2520</v>
      </c>
      <c r="I60" s="5"/>
    </row>
    <row r="61" spans="1:9" ht="12.75" customHeight="1" x14ac:dyDescent="0.2">
      <c r="A61" s="5"/>
      <c r="B61" s="5"/>
      <c r="C61" s="3"/>
      <c r="D61" s="3"/>
      <c r="E61" s="3"/>
      <c r="F61" s="3"/>
      <c r="G61" s="5"/>
      <c r="H61" s="5"/>
      <c r="I61" s="5"/>
    </row>
    <row r="62" spans="1:9" ht="12.75" customHeight="1" x14ac:dyDescent="0.2">
      <c r="A62" s="5"/>
      <c r="B62" s="5"/>
      <c r="C62" s="3"/>
      <c r="D62" s="3"/>
      <c r="E62" s="3"/>
      <c r="F62" s="3"/>
      <c r="G62" s="5"/>
      <c r="H62" s="5"/>
      <c r="I62" s="5"/>
    </row>
    <row r="63" spans="1:9" ht="12.75" customHeight="1" x14ac:dyDescent="0.2">
      <c r="A63" s="5"/>
      <c r="B63" s="5"/>
      <c r="C63" s="5"/>
      <c r="D63" s="5"/>
      <c r="E63" s="5"/>
      <c r="F63" s="5"/>
      <c r="G63" s="3"/>
      <c r="H63" s="5"/>
      <c r="I63" s="5"/>
    </row>
    <row r="64" spans="1:9" ht="12.75" customHeight="1" x14ac:dyDescent="0.2">
      <c r="A64" s="5"/>
      <c r="B64" s="5"/>
      <c r="C64" s="3"/>
      <c r="D64" s="3"/>
      <c r="E64" s="3"/>
      <c r="F64" s="3"/>
      <c r="G64" s="5"/>
      <c r="H64" s="5"/>
      <c r="I64" s="5"/>
    </row>
    <row r="65" spans="7:7" ht="12.75" customHeight="1" x14ac:dyDescent="0.2">
      <c r="G65" s="3"/>
    </row>
    <row r="66" spans="7:7" ht="12.75" customHeight="1" x14ac:dyDescent="0.2"/>
    <row r="67" spans="7:7" ht="12.75" customHeight="1" x14ac:dyDescent="0.2"/>
    <row r="68" spans="7:7" ht="12.75" customHeight="1" x14ac:dyDescent="0.2"/>
    <row r="69" spans="7:7" ht="12.75" customHeight="1" x14ac:dyDescent="0.2"/>
    <row r="70" spans="7:7" ht="12.75" customHeight="1" x14ac:dyDescent="0.2"/>
    <row r="71" spans="7:7" ht="12.75" customHeight="1" x14ac:dyDescent="0.2"/>
    <row r="72" spans="7:7" ht="12.75" customHeight="1" x14ac:dyDescent="0.2"/>
    <row r="73" spans="7:7" ht="12.75" customHeight="1" x14ac:dyDescent="0.2"/>
    <row r="74" spans="7:7" ht="12.75" customHeight="1" x14ac:dyDescent="0.2"/>
    <row r="75" spans="7:7" ht="12.75" customHeight="1" x14ac:dyDescent="0.2"/>
    <row r="76" spans="7:7" ht="12.75" customHeight="1" x14ac:dyDescent="0.2"/>
    <row r="77" spans="7:7" ht="12.75" customHeight="1" x14ac:dyDescent="0.2"/>
    <row r="78" spans="7:7" ht="12.75" customHeight="1" x14ac:dyDescent="0.2"/>
    <row r="79" spans="7:7" ht="12.75" customHeight="1" x14ac:dyDescent="0.2"/>
    <row r="80" spans="7: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1:E2"/>
    <mergeCell ref="A3:E3"/>
    <mergeCell ref="I19:I23"/>
    <mergeCell ref="I29:I31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0"/>
  <sheetViews>
    <sheetView workbookViewId="0"/>
  </sheetViews>
  <sheetFormatPr defaultColWidth="12.5703125" defaultRowHeight="15" customHeight="1" x14ac:dyDescent="0.2"/>
  <cols>
    <col min="1" max="1" width="39.140625" customWidth="1"/>
    <col min="2" max="2" width="7.5703125" customWidth="1"/>
    <col min="3" max="3" width="8.5703125" customWidth="1"/>
    <col min="4" max="4" width="8.140625" customWidth="1"/>
    <col min="5" max="5" width="10.28515625" customWidth="1"/>
    <col min="6" max="6" width="9" customWidth="1"/>
    <col min="7" max="7" width="44.28515625" customWidth="1"/>
    <col min="8" max="26" width="8.5703125" customWidth="1"/>
  </cols>
  <sheetData>
    <row r="1" spans="1:7" ht="12.75" customHeight="1" x14ac:dyDescent="0.2">
      <c r="A1" s="84" t="s">
        <v>0</v>
      </c>
      <c r="B1" s="85"/>
      <c r="C1" s="85"/>
      <c r="D1" s="85"/>
      <c r="E1" s="85"/>
    </row>
    <row r="2" spans="1:7" ht="12.75" customHeight="1" x14ac:dyDescent="0.2">
      <c r="A2" s="85"/>
      <c r="B2" s="85"/>
      <c r="C2" s="85"/>
      <c r="D2" s="85"/>
      <c r="E2" s="85"/>
    </row>
    <row r="3" spans="1:7" ht="12.75" customHeight="1" x14ac:dyDescent="0.2">
      <c r="A3" s="86" t="s">
        <v>58</v>
      </c>
      <c r="B3" s="85"/>
      <c r="C3" s="85"/>
      <c r="D3" s="85"/>
      <c r="E3" s="85"/>
    </row>
    <row r="4" spans="1:7" ht="12.75" customHeight="1" x14ac:dyDescent="0.25">
      <c r="A4" s="1"/>
      <c r="B4" s="1"/>
      <c r="C4" s="1"/>
      <c r="D4" s="1"/>
      <c r="E4" s="1"/>
    </row>
    <row r="5" spans="1:7" ht="12.75" customHeight="1" x14ac:dyDescent="0.2"/>
    <row r="6" spans="1:7" ht="12.75" customHeight="1" x14ac:dyDescent="0.2">
      <c r="A6" s="3" t="s">
        <v>2</v>
      </c>
      <c r="B6" s="4" t="s">
        <v>59</v>
      </c>
      <c r="C6" s="4" t="s">
        <v>1</v>
      </c>
      <c r="D6" s="4" t="s">
        <v>60</v>
      </c>
      <c r="E6" s="4" t="s">
        <v>61</v>
      </c>
      <c r="F6" s="4" t="s">
        <v>58</v>
      </c>
      <c r="G6" s="15" t="s">
        <v>9</v>
      </c>
    </row>
    <row r="7" spans="1:7" ht="12.75" customHeight="1" x14ac:dyDescent="0.2">
      <c r="A7" s="5" t="s">
        <v>10</v>
      </c>
      <c r="B7" s="16">
        <v>28686.109999999993</v>
      </c>
      <c r="C7" s="16">
        <v>29000</v>
      </c>
      <c r="D7" s="16">
        <v>16119.940000000002</v>
      </c>
      <c r="E7" s="16">
        <v>30120</v>
      </c>
      <c r="F7" s="16">
        <v>35280</v>
      </c>
      <c r="G7" s="17"/>
    </row>
    <row r="8" spans="1:7" ht="12.75" customHeight="1" x14ac:dyDescent="0.2">
      <c r="A8" s="5" t="s">
        <v>11</v>
      </c>
      <c r="B8" s="16">
        <v>4475.08</v>
      </c>
      <c r="C8" s="16">
        <v>5000</v>
      </c>
      <c r="D8" s="16">
        <v>4040.6499999999996</v>
      </c>
      <c r="E8" s="16">
        <v>5000</v>
      </c>
      <c r="F8" s="16">
        <v>5250</v>
      </c>
      <c r="G8" s="17"/>
    </row>
    <row r="9" spans="1:7" ht="12.75" customHeight="1" x14ac:dyDescent="0.2">
      <c r="A9" s="5" t="s">
        <v>12</v>
      </c>
      <c r="B9" s="16">
        <v>40</v>
      </c>
      <c r="C9" s="16">
        <v>300</v>
      </c>
      <c r="D9" s="16">
        <v>80</v>
      </c>
      <c r="E9" s="16">
        <v>750</v>
      </c>
      <c r="F9" s="16">
        <v>500</v>
      </c>
      <c r="G9" s="17"/>
    </row>
    <row r="10" spans="1:7" ht="12.75" customHeight="1" x14ac:dyDescent="0.2">
      <c r="A10" s="5" t="s">
        <v>62</v>
      </c>
      <c r="B10" s="16"/>
      <c r="C10" s="16"/>
      <c r="D10" s="16"/>
      <c r="E10" s="16"/>
      <c r="F10" s="16">
        <v>750</v>
      </c>
      <c r="G10" s="17" t="s">
        <v>63</v>
      </c>
    </row>
    <row r="11" spans="1:7" ht="12.75" customHeight="1" x14ac:dyDescent="0.2">
      <c r="A11" s="5" t="s">
        <v>13</v>
      </c>
      <c r="B11" s="16">
        <v>1673.16</v>
      </c>
      <c r="C11" s="16">
        <v>1700</v>
      </c>
      <c r="D11" s="16">
        <v>1500.09</v>
      </c>
      <c r="E11" s="16">
        <v>1700</v>
      </c>
      <c r="F11" s="16">
        <v>1800</v>
      </c>
      <c r="G11" s="17"/>
    </row>
    <row r="12" spans="1:7" ht="12.75" customHeight="1" x14ac:dyDescent="0.2">
      <c r="A12" s="5" t="s">
        <v>14</v>
      </c>
      <c r="B12" s="16">
        <v>2713.13</v>
      </c>
      <c r="C12" s="16">
        <v>1800</v>
      </c>
      <c r="D12" s="16">
        <v>2607.16</v>
      </c>
      <c r="E12" s="16">
        <v>2607</v>
      </c>
      <c r="F12" s="16">
        <v>2800</v>
      </c>
      <c r="G12" s="17" t="s">
        <v>15</v>
      </c>
    </row>
    <row r="13" spans="1:7" ht="12.75" customHeight="1" x14ac:dyDescent="0.2">
      <c r="A13" s="5" t="s">
        <v>16</v>
      </c>
      <c r="B13" s="16">
        <v>0</v>
      </c>
      <c r="C13" s="16">
        <v>4000</v>
      </c>
      <c r="D13" s="16">
        <v>5970.26</v>
      </c>
      <c r="E13" s="16">
        <v>5970</v>
      </c>
      <c r="F13" s="16">
        <v>500</v>
      </c>
      <c r="G13" s="17"/>
    </row>
    <row r="14" spans="1:7" ht="12.75" customHeight="1" x14ac:dyDescent="0.2">
      <c r="A14" s="5" t="s">
        <v>17</v>
      </c>
      <c r="B14" s="16">
        <v>483.99</v>
      </c>
      <c r="C14" s="16">
        <v>400</v>
      </c>
      <c r="D14" s="16">
        <v>0</v>
      </c>
      <c r="E14" s="16">
        <v>0</v>
      </c>
      <c r="F14" s="16">
        <v>0</v>
      </c>
      <c r="G14" s="17" t="s">
        <v>64</v>
      </c>
    </row>
    <row r="15" spans="1:7" ht="12.75" customHeight="1" x14ac:dyDescent="0.2">
      <c r="A15" s="5" t="s">
        <v>18</v>
      </c>
      <c r="B15" s="16">
        <v>145.82</v>
      </c>
      <c r="C15" s="16">
        <v>250</v>
      </c>
      <c r="D15" s="18">
        <v>0</v>
      </c>
      <c r="E15" s="16">
        <v>250</v>
      </c>
      <c r="F15" s="16">
        <v>250</v>
      </c>
      <c r="G15" s="17"/>
    </row>
    <row r="16" spans="1:7" ht="12.75" customHeight="1" x14ac:dyDescent="0.2">
      <c r="A16" s="5" t="s">
        <v>19</v>
      </c>
      <c r="B16" s="16"/>
      <c r="C16" s="16"/>
      <c r="E16" s="16"/>
      <c r="F16" s="16"/>
      <c r="G16" s="17"/>
    </row>
    <row r="17" spans="1:7" ht="12.75" customHeight="1" x14ac:dyDescent="0.2">
      <c r="A17" s="3" t="s">
        <v>20</v>
      </c>
      <c r="B17" s="19">
        <f t="shared" ref="B17:F17" si="0">SUM(B7:B16)</f>
        <v>38217.289999999994</v>
      </c>
      <c r="C17" s="19">
        <f t="shared" si="0"/>
        <v>42450</v>
      </c>
      <c r="D17" s="19">
        <f t="shared" si="0"/>
        <v>30318.100000000006</v>
      </c>
      <c r="E17" s="19">
        <f t="shared" si="0"/>
        <v>46397</v>
      </c>
      <c r="F17" s="19">
        <f t="shared" si="0"/>
        <v>47130</v>
      </c>
      <c r="G17" s="20"/>
    </row>
    <row r="18" spans="1:7" ht="12.75" customHeight="1" x14ac:dyDescent="0.2">
      <c r="A18" s="3"/>
      <c r="B18" s="16"/>
      <c r="C18" s="19"/>
      <c r="D18" s="19"/>
      <c r="E18" s="19"/>
      <c r="F18" s="19"/>
      <c r="G18" s="17"/>
    </row>
    <row r="19" spans="1:7" ht="12.75" customHeight="1" x14ac:dyDescent="0.2">
      <c r="A19" s="3" t="s">
        <v>21</v>
      </c>
      <c r="B19" s="19"/>
      <c r="C19" s="16"/>
      <c r="D19" s="16"/>
      <c r="E19" s="16"/>
      <c r="F19" s="16"/>
      <c r="G19" s="17"/>
    </row>
    <row r="20" spans="1:7" ht="12.75" customHeight="1" x14ac:dyDescent="0.2">
      <c r="A20" s="5" t="s">
        <v>22</v>
      </c>
      <c r="B20" s="16" t="s">
        <v>23</v>
      </c>
      <c r="C20" s="16">
        <v>2320</v>
      </c>
      <c r="D20" s="16"/>
      <c r="E20" s="16">
        <v>2320</v>
      </c>
      <c r="F20" s="16">
        <v>2320</v>
      </c>
      <c r="G20" s="91" t="s">
        <v>64</v>
      </c>
    </row>
    <row r="21" spans="1:7" ht="12.75" customHeight="1" x14ac:dyDescent="0.2">
      <c r="A21" s="5" t="s">
        <v>24</v>
      </c>
      <c r="B21" s="16" t="s">
        <v>23</v>
      </c>
      <c r="C21" s="16">
        <v>250</v>
      </c>
      <c r="D21" s="16"/>
      <c r="E21" s="16">
        <v>250</v>
      </c>
      <c r="F21" s="16">
        <v>250</v>
      </c>
      <c r="G21" s="88"/>
    </row>
    <row r="22" spans="1:7" ht="12.75" customHeight="1" x14ac:dyDescent="0.2">
      <c r="A22" s="5" t="s">
        <v>25</v>
      </c>
      <c r="B22" s="16" t="s">
        <v>23</v>
      </c>
      <c r="C22" s="16">
        <v>5220.18</v>
      </c>
      <c r="D22" s="16"/>
      <c r="E22" s="16">
        <v>5220</v>
      </c>
      <c r="F22" s="16">
        <v>5220</v>
      </c>
      <c r="G22" s="88"/>
    </row>
    <row r="23" spans="1:7" ht="12.75" customHeight="1" x14ac:dyDescent="0.2">
      <c r="A23" s="5" t="s">
        <v>26</v>
      </c>
      <c r="B23" s="16" t="s">
        <v>23</v>
      </c>
      <c r="C23" s="16">
        <v>0</v>
      </c>
      <c r="D23" s="16"/>
      <c r="E23" s="16">
        <v>0</v>
      </c>
      <c r="F23" s="16">
        <v>0</v>
      </c>
      <c r="G23" s="88"/>
    </row>
    <row r="24" spans="1:7" ht="12.75" customHeight="1" x14ac:dyDescent="0.2">
      <c r="A24" s="5" t="s">
        <v>27</v>
      </c>
      <c r="B24" s="21">
        <v>1637</v>
      </c>
      <c r="C24" s="16">
        <v>0</v>
      </c>
      <c r="D24" s="16"/>
      <c r="E24" s="16">
        <v>0</v>
      </c>
      <c r="F24" s="16">
        <v>0</v>
      </c>
      <c r="G24" s="90"/>
    </row>
    <row r="25" spans="1:7" ht="12.75" customHeight="1" x14ac:dyDescent="0.2">
      <c r="A25" s="5" t="s">
        <v>28</v>
      </c>
      <c r="B25" s="16"/>
      <c r="C25" s="16">
        <v>779</v>
      </c>
      <c r="D25" s="16"/>
      <c r="E25" s="16"/>
      <c r="F25" s="16">
        <v>779</v>
      </c>
      <c r="G25" s="17"/>
    </row>
    <row r="26" spans="1:7" ht="12.75" customHeight="1" x14ac:dyDescent="0.2">
      <c r="A26" s="3" t="s">
        <v>29</v>
      </c>
      <c r="B26" s="19">
        <f>SUM(B20:B24)</f>
        <v>1637</v>
      </c>
      <c r="C26" s="19">
        <f t="shared" ref="C26:F26" si="1">SUM(C20:C25)</f>
        <v>8569.18</v>
      </c>
      <c r="D26" s="19">
        <f t="shared" si="1"/>
        <v>0</v>
      </c>
      <c r="E26" s="19">
        <f t="shared" si="1"/>
        <v>7790</v>
      </c>
      <c r="F26" s="19">
        <f t="shared" si="1"/>
        <v>8569</v>
      </c>
      <c r="G26" s="20"/>
    </row>
    <row r="27" spans="1:7" ht="12.75" customHeight="1" x14ac:dyDescent="0.2">
      <c r="A27" s="5"/>
      <c r="B27" s="16"/>
      <c r="C27" s="19"/>
      <c r="D27" s="19"/>
      <c r="E27" s="19"/>
      <c r="F27" s="19"/>
      <c r="G27" s="17"/>
    </row>
    <row r="28" spans="1:7" ht="12.75" customHeight="1" x14ac:dyDescent="0.2">
      <c r="A28" s="3" t="s">
        <v>30</v>
      </c>
      <c r="B28" s="19"/>
      <c r="C28" s="16"/>
      <c r="D28" s="16"/>
      <c r="E28" s="16"/>
      <c r="F28" s="16"/>
      <c r="G28" s="17"/>
    </row>
    <row r="29" spans="1:7" ht="12.75" customHeight="1" x14ac:dyDescent="0.2">
      <c r="A29" s="5" t="s">
        <v>31</v>
      </c>
      <c r="B29" s="21">
        <v>4515.41</v>
      </c>
      <c r="C29" s="16">
        <v>3500</v>
      </c>
      <c r="D29" s="16">
        <v>3608.7200000000003</v>
      </c>
      <c r="E29" s="16">
        <v>4000</v>
      </c>
      <c r="F29" s="16">
        <v>4000</v>
      </c>
      <c r="G29" s="17"/>
    </row>
    <row r="30" spans="1:7" ht="12.75" customHeight="1" x14ac:dyDescent="0.2">
      <c r="A30" s="5" t="s">
        <v>65</v>
      </c>
      <c r="B30" s="21">
        <v>5098.8999999999996</v>
      </c>
      <c r="C30" s="16">
        <v>5500</v>
      </c>
      <c r="D30" s="16">
        <v>4218.63</v>
      </c>
      <c r="E30" s="16">
        <v>5500</v>
      </c>
      <c r="F30" s="16">
        <v>5800</v>
      </c>
      <c r="G30" s="22"/>
    </row>
    <row r="31" spans="1:7" ht="12.75" customHeight="1" x14ac:dyDescent="0.2">
      <c r="A31" s="3" t="s">
        <v>35</v>
      </c>
      <c r="B31" s="19">
        <f t="shared" ref="B31:F31" si="2">SUM(B29:B30)</f>
        <v>9614.31</v>
      </c>
      <c r="C31" s="19">
        <f t="shared" si="2"/>
        <v>9000</v>
      </c>
      <c r="D31" s="19">
        <f t="shared" si="2"/>
        <v>7827.35</v>
      </c>
      <c r="E31" s="19">
        <f t="shared" si="2"/>
        <v>9500</v>
      </c>
      <c r="F31" s="19">
        <f t="shared" si="2"/>
        <v>9800</v>
      </c>
      <c r="G31" s="20"/>
    </row>
    <row r="32" spans="1:7" ht="12.75" customHeight="1" x14ac:dyDescent="0.2">
      <c r="A32" s="3"/>
      <c r="B32" s="19"/>
      <c r="C32" s="19"/>
      <c r="D32" s="19"/>
      <c r="E32" s="19"/>
      <c r="F32" s="19"/>
      <c r="G32" s="17"/>
    </row>
    <row r="33" spans="1:7" ht="12.75" customHeight="1" x14ac:dyDescent="0.2">
      <c r="A33" s="5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/>
    </row>
    <row r="34" spans="1:7" ht="12.75" customHeight="1" x14ac:dyDescent="0.2">
      <c r="A34" s="3" t="s">
        <v>38</v>
      </c>
      <c r="B34" s="19">
        <v>0</v>
      </c>
      <c r="C34" s="19">
        <f t="shared" ref="C34:F34" si="3">SUM(C33)</f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20"/>
    </row>
    <row r="35" spans="1:7" ht="12.75" customHeight="1" x14ac:dyDescent="0.2">
      <c r="A35" s="5"/>
      <c r="B35" s="16"/>
      <c r="C35" s="19"/>
      <c r="D35" s="19"/>
      <c r="E35" s="19"/>
      <c r="F35" s="19"/>
      <c r="G35" s="17"/>
    </row>
    <row r="36" spans="1:7" ht="12.75" customHeight="1" x14ac:dyDescent="0.2">
      <c r="A36" s="3" t="s">
        <v>39</v>
      </c>
      <c r="B36" s="19"/>
      <c r="C36" s="19"/>
      <c r="D36" s="16"/>
      <c r="E36" s="16"/>
      <c r="F36" s="19"/>
      <c r="G36" s="17"/>
    </row>
    <row r="37" spans="1:7" ht="12.75" customHeight="1" x14ac:dyDescent="0.2">
      <c r="A37" s="5" t="s">
        <v>40</v>
      </c>
      <c r="B37" s="16">
        <v>0</v>
      </c>
      <c r="C37" s="16">
        <v>8000</v>
      </c>
      <c r="D37" s="16">
        <v>112.08</v>
      </c>
      <c r="E37" s="16">
        <v>112</v>
      </c>
      <c r="F37" s="16">
        <v>8000</v>
      </c>
      <c r="G37" s="17" t="s">
        <v>64</v>
      </c>
    </row>
    <row r="38" spans="1:7" ht="12.75" customHeight="1" x14ac:dyDescent="0.2">
      <c r="A38" s="5" t="s">
        <v>41</v>
      </c>
      <c r="B38" s="16">
        <v>3500</v>
      </c>
      <c r="C38" s="16">
        <v>3500</v>
      </c>
      <c r="D38" s="16">
        <v>3500</v>
      </c>
      <c r="E38" s="16">
        <v>3500</v>
      </c>
      <c r="F38" s="16">
        <v>3500</v>
      </c>
      <c r="G38" s="17"/>
    </row>
    <row r="39" spans="1:7" ht="12.75" customHeight="1" x14ac:dyDescent="0.2">
      <c r="A39" s="5" t="s">
        <v>42</v>
      </c>
      <c r="B39" s="16">
        <v>489.5</v>
      </c>
      <c r="C39" s="16">
        <v>2000</v>
      </c>
      <c r="D39" s="16">
        <v>538.16</v>
      </c>
      <c r="E39" s="16">
        <v>538</v>
      </c>
      <c r="F39" s="16">
        <v>2000</v>
      </c>
      <c r="G39" s="17" t="s">
        <v>66</v>
      </c>
    </row>
    <row r="40" spans="1:7" ht="12.75" customHeight="1" x14ac:dyDescent="0.2">
      <c r="A40" s="5" t="s">
        <v>43</v>
      </c>
      <c r="B40" s="16">
        <v>8009</v>
      </c>
      <c r="C40" s="16">
        <v>3500</v>
      </c>
      <c r="D40" s="23">
        <v>3568.2</v>
      </c>
      <c r="E40" s="16">
        <v>4500</v>
      </c>
      <c r="F40" s="16"/>
      <c r="G40" s="17" t="s">
        <v>67</v>
      </c>
    </row>
    <row r="41" spans="1:7" ht="12.75" customHeight="1" x14ac:dyDescent="0.2">
      <c r="A41" s="5" t="s">
        <v>68</v>
      </c>
      <c r="B41" s="16"/>
      <c r="C41" s="16"/>
      <c r="D41" s="23"/>
      <c r="E41" s="16"/>
      <c r="F41" s="16">
        <v>3000</v>
      </c>
      <c r="G41" s="17" t="s">
        <v>69</v>
      </c>
    </row>
    <row r="42" spans="1:7" ht="12.75" customHeight="1" x14ac:dyDescent="0.2">
      <c r="A42" s="5" t="s">
        <v>70</v>
      </c>
      <c r="B42" s="16"/>
      <c r="C42" s="16"/>
      <c r="D42" s="23"/>
      <c r="E42" s="16"/>
      <c r="F42" s="16">
        <v>2000</v>
      </c>
      <c r="G42" s="17" t="s">
        <v>69</v>
      </c>
    </row>
    <row r="43" spans="1:7" ht="12.75" customHeight="1" x14ac:dyDescent="0.2">
      <c r="A43" s="5" t="s">
        <v>44</v>
      </c>
      <c r="B43" s="16">
        <v>0</v>
      </c>
      <c r="C43" s="16">
        <v>800</v>
      </c>
      <c r="D43" s="16">
        <v>0</v>
      </c>
      <c r="E43" s="16">
        <v>800</v>
      </c>
      <c r="F43" s="16">
        <v>800</v>
      </c>
      <c r="G43" s="17"/>
    </row>
    <row r="44" spans="1:7" ht="12.75" customHeight="1" x14ac:dyDescent="0.2">
      <c r="A44" s="5" t="s">
        <v>45</v>
      </c>
      <c r="B44" s="16">
        <v>0</v>
      </c>
      <c r="C44" s="16">
        <v>800</v>
      </c>
      <c r="D44" s="16">
        <v>0</v>
      </c>
      <c r="E44" s="16">
        <v>800</v>
      </c>
      <c r="F44" s="16">
        <v>800</v>
      </c>
      <c r="G44" s="17"/>
    </row>
    <row r="45" spans="1:7" ht="12.75" customHeight="1" x14ac:dyDescent="0.2">
      <c r="A45" s="5" t="s">
        <v>46</v>
      </c>
      <c r="B45" s="16">
        <v>0</v>
      </c>
      <c r="C45" s="16">
        <v>1500</v>
      </c>
      <c r="D45" s="16">
        <v>0</v>
      </c>
      <c r="E45" s="16">
        <v>1500</v>
      </c>
      <c r="F45" s="16">
        <v>1500</v>
      </c>
      <c r="G45" s="17"/>
    </row>
    <row r="46" spans="1:7" ht="12.75" customHeight="1" x14ac:dyDescent="0.2">
      <c r="A46" s="5" t="s">
        <v>47</v>
      </c>
      <c r="B46" s="16">
        <v>0</v>
      </c>
      <c r="C46" s="16">
        <v>7000</v>
      </c>
      <c r="D46" s="16">
        <v>0</v>
      </c>
      <c r="E46" s="16">
        <v>0</v>
      </c>
      <c r="F46" s="16"/>
      <c r="G46" s="17" t="s">
        <v>71</v>
      </c>
    </row>
    <row r="47" spans="1:7" ht="12.75" customHeight="1" x14ac:dyDescent="0.2">
      <c r="A47" s="5" t="s">
        <v>72</v>
      </c>
      <c r="B47" s="16"/>
      <c r="C47" s="16"/>
      <c r="D47" s="16"/>
      <c r="E47" s="16"/>
      <c r="F47" s="16">
        <v>17500</v>
      </c>
      <c r="G47" s="17" t="s">
        <v>73</v>
      </c>
    </row>
    <row r="48" spans="1:7" ht="12.75" customHeight="1" x14ac:dyDescent="0.2">
      <c r="A48" s="3" t="s">
        <v>49</v>
      </c>
      <c r="B48" s="19">
        <f t="shared" ref="B48:E48" si="4">SUM(B37:B46)</f>
        <v>11998.5</v>
      </c>
      <c r="C48" s="19">
        <f t="shared" si="4"/>
        <v>27100</v>
      </c>
      <c r="D48" s="19">
        <f t="shared" si="4"/>
        <v>7718.44</v>
      </c>
      <c r="E48" s="19">
        <f t="shared" si="4"/>
        <v>11750</v>
      </c>
      <c r="F48" s="19">
        <f>SUM(F37:F47)</f>
        <v>39100</v>
      </c>
      <c r="G48" s="20"/>
    </row>
    <row r="49" spans="1:7" ht="12.75" customHeight="1" x14ac:dyDescent="0.2">
      <c r="A49" s="5"/>
      <c r="B49" s="16"/>
      <c r="C49" s="16"/>
      <c r="D49" s="19"/>
      <c r="E49" s="19"/>
      <c r="F49" s="16"/>
      <c r="G49" s="17"/>
    </row>
    <row r="50" spans="1:7" ht="12.75" customHeight="1" x14ac:dyDescent="0.2">
      <c r="A50" s="3" t="s">
        <v>50</v>
      </c>
      <c r="B50" s="19"/>
      <c r="C50" s="19"/>
      <c r="D50" s="16"/>
      <c r="E50" s="16"/>
      <c r="F50" s="19"/>
      <c r="G50" s="17"/>
    </row>
    <row r="51" spans="1:7" ht="12.75" customHeight="1" x14ac:dyDescent="0.2">
      <c r="A51" s="5"/>
      <c r="B51" s="16"/>
      <c r="C51" s="16"/>
      <c r="D51" s="16"/>
      <c r="E51" s="16"/>
      <c r="F51" s="16"/>
      <c r="G51" s="17"/>
    </row>
    <row r="52" spans="1:7" ht="12.75" customHeight="1" x14ac:dyDescent="0.2">
      <c r="A52" s="5" t="s">
        <v>51</v>
      </c>
      <c r="B52" s="21">
        <v>2247.0499999999997</v>
      </c>
      <c r="C52" s="16">
        <v>2000</v>
      </c>
      <c r="D52" s="16">
        <v>1280.72</v>
      </c>
      <c r="E52" s="16">
        <v>2500</v>
      </c>
      <c r="F52" s="16">
        <v>2650</v>
      </c>
      <c r="G52" s="17"/>
    </row>
    <row r="53" spans="1:7" ht="12.75" customHeight="1" x14ac:dyDescent="0.2">
      <c r="A53" s="5" t="s">
        <v>52</v>
      </c>
      <c r="B53" s="16">
        <v>0</v>
      </c>
      <c r="C53" s="16">
        <v>2000</v>
      </c>
      <c r="D53" s="16">
        <v>0</v>
      </c>
      <c r="E53" s="16">
        <v>2000</v>
      </c>
      <c r="F53" s="16">
        <v>2000</v>
      </c>
      <c r="G53" s="17" t="s">
        <v>74</v>
      </c>
    </row>
    <row r="54" spans="1:7" ht="12.75" customHeight="1" x14ac:dyDescent="0.2">
      <c r="A54" s="5" t="s">
        <v>53</v>
      </c>
      <c r="B54" s="16">
        <v>0</v>
      </c>
      <c r="C54" s="16">
        <v>3500</v>
      </c>
      <c r="D54" s="16">
        <v>2000</v>
      </c>
      <c r="E54" s="16">
        <v>2400</v>
      </c>
      <c r="F54" s="16">
        <v>2750</v>
      </c>
      <c r="G54" s="17"/>
    </row>
    <row r="55" spans="1:7" ht="12.75" customHeight="1" x14ac:dyDescent="0.2">
      <c r="A55" s="5" t="s">
        <v>54</v>
      </c>
      <c r="B55" s="21">
        <v>4345</v>
      </c>
      <c r="C55" s="16">
        <v>1000</v>
      </c>
      <c r="D55" s="16">
        <v>0</v>
      </c>
      <c r="E55" s="16">
        <v>1000</v>
      </c>
      <c r="F55" s="16">
        <v>1200</v>
      </c>
      <c r="G55" s="17"/>
    </row>
    <row r="56" spans="1:7" ht="12.75" customHeight="1" x14ac:dyDescent="0.2">
      <c r="A56" s="3" t="s">
        <v>55</v>
      </c>
      <c r="B56" s="19">
        <f>SUM(B51:B55)</f>
        <v>6592.0499999999993</v>
      </c>
      <c r="C56" s="19">
        <f>SUM(C52:C55)</f>
        <v>8500</v>
      </c>
      <c r="D56" s="19">
        <f t="shared" ref="D56:E56" si="5">SUM(D51:D55)</f>
        <v>3280.7200000000003</v>
      </c>
      <c r="E56" s="19">
        <f t="shared" si="5"/>
        <v>7900</v>
      </c>
      <c r="F56" s="19">
        <f>SUM(F52:F55)</f>
        <v>8600</v>
      </c>
      <c r="G56" s="20"/>
    </row>
    <row r="57" spans="1:7" ht="12.75" customHeight="1" x14ac:dyDescent="0.2">
      <c r="A57" s="5"/>
      <c r="B57" s="16"/>
      <c r="C57" s="16"/>
      <c r="D57" s="19"/>
      <c r="E57" s="19"/>
      <c r="F57" s="16"/>
      <c r="G57" s="17"/>
    </row>
    <row r="58" spans="1:7" ht="12.75" customHeight="1" x14ac:dyDescent="0.2">
      <c r="A58" s="5" t="s">
        <v>56</v>
      </c>
      <c r="B58" s="19">
        <v>0</v>
      </c>
      <c r="C58" s="19">
        <v>20000</v>
      </c>
      <c r="D58" s="19">
        <v>0</v>
      </c>
      <c r="E58" s="19">
        <v>20000</v>
      </c>
      <c r="F58" s="19">
        <v>20000</v>
      </c>
      <c r="G58" s="17" t="s">
        <v>66</v>
      </c>
    </row>
    <row r="59" spans="1:7" ht="12.75" customHeight="1" x14ac:dyDescent="0.2">
      <c r="A59" s="5"/>
      <c r="B59" s="19"/>
      <c r="C59" s="19"/>
      <c r="D59" s="19"/>
      <c r="E59" s="19"/>
      <c r="F59" s="19"/>
      <c r="G59" s="17"/>
    </row>
    <row r="60" spans="1:7" ht="12.75" customHeight="1" x14ac:dyDescent="0.2">
      <c r="A60" s="5"/>
      <c r="B60" s="16"/>
      <c r="C60" s="16"/>
      <c r="D60" s="19"/>
      <c r="E60" s="19"/>
      <c r="F60" s="16"/>
      <c r="G60" s="17"/>
    </row>
    <row r="61" spans="1:7" ht="12.75" customHeight="1" x14ac:dyDescent="0.2">
      <c r="A61" s="5"/>
      <c r="B61" s="16"/>
      <c r="C61" s="16"/>
      <c r="D61" s="19"/>
      <c r="E61" s="19"/>
      <c r="F61" s="16"/>
      <c r="G61" s="17"/>
    </row>
    <row r="62" spans="1:7" ht="12.75" customHeight="1" x14ac:dyDescent="0.2">
      <c r="A62" s="3" t="s">
        <v>57</v>
      </c>
      <c r="B62" s="19">
        <f>SUM(B17,B26,B31,B34,B48,B56)</f>
        <v>68059.149999999994</v>
      </c>
      <c r="C62" s="19">
        <f>SUM(C17,C26,C31,C34,C48,C56,C58)</f>
        <v>115619.18</v>
      </c>
      <c r="D62" s="19">
        <f>SUM(D17,D26,D31,D34,D48,D56)</f>
        <v>49144.610000000008</v>
      </c>
      <c r="E62" s="19">
        <f>SUM(E17,E26,E31,E34,E48,E56, E58)</f>
        <v>103337</v>
      </c>
      <c r="F62" s="19">
        <f>SUM(F17,F26,F31,F34,F48,F56,F58)</f>
        <v>133199</v>
      </c>
      <c r="G62" s="17"/>
    </row>
    <row r="63" spans="1:7" ht="12.75" customHeight="1" x14ac:dyDescent="0.2">
      <c r="A63" s="5"/>
      <c r="B63" s="16"/>
      <c r="C63" s="16"/>
      <c r="D63" s="19"/>
      <c r="E63" s="19"/>
      <c r="F63" s="16"/>
      <c r="G63" s="17"/>
    </row>
    <row r="64" spans="1:7" ht="12.75" customHeight="1" x14ac:dyDescent="0.2">
      <c r="F64" s="3"/>
    </row>
    <row r="65" spans="1:6" ht="12.75" customHeight="1" x14ac:dyDescent="0.2"/>
    <row r="66" spans="1:6" ht="12.75" customHeight="1" x14ac:dyDescent="0.2"/>
    <row r="67" spans="1:6" ht="12.75" customHeight="1" x14ac:dyDescent="0.2">
      <c r="A67" s="13"/>
    </row>
    <row r="68" spans="1:6" ht="12.75" customHeight="1" x14ac:dyDescent="0.2">
      <c r="A68" s="13" t="s">
        <v>75</v>
      </c>
      <c r="C68" s="13">
        <v>62400</v>
      </c>
      <c r="D68" s="13">
        <v>62400</v>
      </c>
      <c r="E68" s="13">
        <v>62400</v>
      </c>
    </row>
    <row r="69" spans="1:6" ht="12.75" customHeight="1" x14ac:dyDescent="0.2">
      <c r="A69" s="13" t="s">
        <v>76</v>
      </c>
      <c r="C69" s="13">
        <v>100</v>
      </c>
      <c r="D69" s="13">
        <v>282.98</v>
      </c>
      <c r="E69" s="13">
        <v>400</v>
      </c>
      <c r="F69" s="13">
        <v>300</v>
      </c>
    </row>
    <row r="70" spans="1:6" ht="12.75" customHeight="1" x14ac:dyDescent="0.2">
      <c r="A70" s="13" t="s">
        <v>77</v>
      </c>
      <c r="C70" s="13">
        <v>1120</v>
      </c>
      <c r="D70" s="13">
        <v>0</v>
      </c>
      <c r="E70" s="13">
        <v>1120</v>
      </c>
      <c r="F70" s="13">
        <v>1120</v>
      </c>
    </row>
    <row r="71" spans="1:6" ht="12.75" customHeight="1" x14ac:dyDescent="0.2">
      <c r="A71" s="13" t="s">
        <v>78</v>
      </c>
      <c r="C71" s="13">
        <v>0</v>
      </c>
      <c r="D71" s="13">
        <v>0</v>
      </c>
      <c r="E71" s="13">
        <v>0</v>
      </c>
      <c r="F71" s="13">
        <v>0</v>
      </c>
    </row>
    <row r="72" spans="1:6" ht="12.75" customHeight="1" x14ac:dyDescent="0.2">
      <c r="A72" s="13" t="s">
        <v>79</v>
      </c>
      <c r="C72" s="13">
        <v>1300</v>
      </c>
      <c r="D72" s="13">
        <v>1534.43</v>
      </c>
      <c r="E72" s="13">
        <v>1534</v>
      </c>
      <c r="F72" s="13">
        <v>1534</v>
      </c>
    </row>
    <row r="73" spans="1:6" ht="12.75" customHeight="1" x14ac:dyDescent="0.2">
      <c r="A73" s="13" t="s">
        <v>80</v>
      </c>
      <c r="C73" s="13">
        <v>0</v>
      </c>
      <c r="D73" s="13">
        <v>0</v>
      </c>
      <c r="E73" s="13">
        <v>1486</v>
      </c>
      <c r="F73" s="13">
        <v>1000</v>
      </c>
    </row>
    <row r="74" spans="1:6" ht="12.75" customHeight="1" x14ac:dyDescent="0.2">
      <c r="A74" s="13" t="s">
        <v>81</v>
      </c>
      <c r="C74" s="13">
        <v>0</v>
      </c>
      <c r="D74" s="13">
        <v>50</v>
      </c>
      <c r="E74" s="13">
        <v>50</v>
      </c>
      <c r="F74" s="13">
        <v>0</v>
      </c>
    </row>
    <row r="75" spans="1:6" ht="12.75" customHeight="1" x14ac:dyDescent="0.2"/>
    <row r="76" spans="1:6" ht="12.75" customHeight="1" x14ac:dyDescent="0.2"/>
    <row r="77" spans="1:6" ht="12.75" customHeight="1" x14ac:dyDescent="0.2"/>
    <row r="78" spans="1:6" ht="12.75" customHeight="1" x14ac:dyDescent="0.2"/>
    <row r="79" spans="1:6" ht="12.75" customHeight="1" x14ac:dyDescent="0.2"/>
    <row r="80" spans="1: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E2"/>
    <mergeCell ref="A3:E3"/>
    <mergeCell ref="G20:G24"/>
  </mergeCells>
  <pageMargins left="0.74803149606299213" right="0.74803149606299213" top="0.98425196850393704" bottom="0.98425196850393704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00"/>
  <sheetViews>
    <sheetView workbookViewId="0"/>
  </sheetViews>
  <sheetFormatPr defaultColWidth="12.5703125" defaultRowHeight="15" customHeight="1" x14ac:dyDescent="0.2"/>
  <cols>
    <col min="1" max="1" width="39.140625" customWidth="1"/>
    <col min="2" max="2" width="7.5703125" customWidth="1"/>
    <col min="3" max="3" width="8.5703125" customWidth="1"/>
    <col min="4" max="4" width="8.140625" customWidth="1"/>
    <col min="5" max="5" width="10.28515625" customWidth="1"/>
    <col min="6" max="6" width="9" customWidth="1"/>
    <col min="7" max="7" width="44.28515625" customWidth="1"/>
    <col min="8" max="26" width="8.5703125" customWidth="1"/>
  </cols>
  <sheetData>
    <row r="1" spans="1:7" ht="12.75" customHeight="1" x14ac:dyDescent="0.2">
      <c r="A1" s="84" t="s">
        <v>0</v>
      </c>
      <c r="B1" s="85"/>
      <c r="C1" s="85"/>
      <c r="D1" s="85"/>
      <c r="E1" s="85"/>
    </row>
    <row r="2" spans="1:7" ht="12.75" customHeight="1" x14ac:dyDescent="0.2">
      <c r="A2" s="85"/>
      <c r="B2" s="85"/>
      <c r="C2" s="85"/>
      <c r="D2" s="85"/>
      <c r="E2" s="85"/>
    </row>
    <row r="3" spans="1:7" ht="12.75" customHeight="1" x14ac:dyDescent="0.2">
      <c r="A3" s="86" t="s">
        <v>58</v>
      </c>
      <c r="B3" s="85"/>
      <c r="C3" s="85"/>
      <c r="D3" s="85"/>
      <c r="E3" s="85"/>
    </row>
    <row r="4" spans="1:7" ht="12.75" customHeight="1" x14ac:dyDescent="0.25">
      <c r="A4" s="1"/>
      <c r="B4" s="1"/>
      <c r="C4" s="1"/>
      <c r="D4" s="1"/>
      <c r="E4" s="1"/>
    </row>
    <row r="5" spans="1:7" ht="12.75" customHeight="1" x14ac:dyDescent="0.2"/>
    <row r="6" spans="1:7" ht="12.75" customHeight="1" x14ac:dyDescent="0.2">
      <c r="A6" s="3" t="s">
        <v>2</v>
      </c>
      <c r="B6" s="4" t="s">
        <v>59</v>
      </c>
      <c r="C6" s="4" t="s">
        <v>1</v>
      </c>
      <c r="D6" s="4" t="s">
        <v>60</v>
      </c>
      <c r="E6" s="4" t="s">
        <v>61</v>
      </c>
      <c r="F6" s="4" t="s">
        <v>58</v>
      </c>
      <c r="G6" s="15" t="s">
        <v>9</v>
      </c>
    </row>
    <row r="7" spans="1:7" ht="12.75" customHeight="1" x14ac:dyDescent="0.2">
      <c r="A7" s="5" t="s">
        <v>10</v>
      </c>
      <c r="B7" s="16">
        <v>28686.109999999993</v>
      </c>
      <c r="C7" s="16">
        <v>29000</v>
      </c>
      <c r="D7" s="16">
        <v>16119.940000000002</v>
      </c>
      <c r="E7" s="16">
        <v>30120</v>
      </c>
      <c r="F7" s="16">
        <v>35280</v>
      </c>
      <c r="G7" s="17"/>
    </row>
    <row r="8" spans="1:7" ht="12.75" customHeight="1" x14ac:dyDescent="0.2">
      <c r="A8" s="5" t="s">
        <v>11</v>
      </c>
      <c r="B8" s="16">
        <v>4475.08</v>
      </c>
      <c r="C8" s="16">
        <v>5000</v>
      </c>
      <c r="D8" s="16">
        <v>4040.6499999999996</v>
      </c>
      <c r="E8" s="16">
        <v>5000</v>
      </c>
      <c r="F8" s="16">
        <v>5250</v>
      </c>
      <c r="G8" s="17"/>
    </row>
    <row r="9" spans="1:7" ht="12.75" customHeight="1" x14ac:dyDescent="0.2">
      <c r="A9" s="5" t="s">
        <v>12</v>
      </c>
      <c r="B9" s="16">
        <v>40</v>
      </c>
      <c r="C9" s="16">
        <v>300</v>
      </c>
      <c r="D9" s="16">
        <v>80</v>
      </c>
      <c r="E9" s="16">
        <v>750</v>
      </c>
      <c r="F9" s="16">
        <v>500</v>
      </c>
      <c r="G9" s="17" t="s">
        <v>82</v>
      </c>
    </row>
    <row r="10" spans="1:7" ht="12.75" customHeight="1" x14ac:dyDescent="0.2">
      <c r="A10" s="5" t="s">
        <v>62</v>
      </c>
      <c r="B10" s="16"/>
      <c r="C10" s="16"/>
      <c r="D10" s="16"/>
      <c r="E10" s="16"/>
      <c r="F10" s="16">
        <v>750</v>
      </c>
      <c r="G10" s="17" t="s">
        <v>63</v>
      </c>
    </row>
    <row r="11" spans="1:7" ht="12.75" customHeight="1" x14ac:dyDescent="0.2">
      <c r="A11" s="5" t="s">
        <v>13</v>
      </c>
      <c r="B11" s="16">
        <v>1673.16</v>
      </c>
      <c r="C11" s="16">
        <v>1700</v>
      </c>
      <c r="D11" s="16">
        <v>1500.09</v>
      </c>
      <c r="E11" s="16">
        <v>1700</v>
      </c>
      <c r="F11" s="16">
        <v>1800</v>
      </c>
      <c r="G11" s="17" t="s">
        <v>83</v>
      </c>
    </row>
    <row r="12" spans="1:7" ht="12.75" customHeight="1" x14ac:dyDescent="0.2">
      <c r="A12" s="5" t="s">
        <v>14</v>
      </c>
      <c r="B12" s="16">
        <v>2713.13</v>
      </c>
      <c r="C12" s="16">
        <v>1800</v>
      </c>
      <c r="D12" s="16">
        <v>2607.16</v>
      </c>
      <c r="E12" s="16">
        <v>2607</v>
      </c>
      <c r="F12" s="16">
        <v>3000</v>
      </c>
      <c r="G12" s="17" t="s">
        <v>15</v>
      </c>
    </row>
    <row r="13" spans="1:7" ht="12.75" customHeight="1" x14ac:dyDescent="0.2">
      <c r="A13" s="5" t="s">
        <v>16</v>
      </c>
      <c r="B13" s="16">
        <v>0</v>
      </c>
      <c r="C13" s="16">
        <v>4000</v>
      </c>
      <c r="D13" s="16">
        <v>5970.26</v>
      </c>
      <c r="E13" s="16">
        <v>5970</v>
      </c>
      <c r="F13" s="16">
        <v>2000</v>
      </c>
      <c r="G13" s="17"/>
    </row>
    <row r="14" spans="1:7" ht="12.75" customHeight="1" x14ac:dyDescent="0.2">
      <c r="A14" s="5" t="s">
        <v>17</v>
      </c>
      <c r="B14" s="16">
        <v>483.99</v>
      </c>
      <c r="C14" s="16">
        <v>400</v>
      </c>
      <c r="D14" s="16">
        <v>0</v>
      </c>
      <c r="E14" s="16">
        <v>0</v>
      </c>
      <c r="F14" s="16">
        <v>500</v>
      </c>
      <c r="G14" s="17" t="s">
        <v>84</v>
      </c>
    </row>
    <row r="15" spans="1:7" ht="12.75" customHeight="1" x14ac:dyDescent="0.2">
      <c r="A15" s="5" t="s">
        <v>18</v>
      </c>
      <c r="B15" s="16">
        <v>145.82</v>
      </c>
      <c r="C15" s="16">
        <v>250</v>
      </c>
      <c r="D15" s="18">
        <v>0</v>
      </c>
      <c r="E15" s="16">
        <v>250</v>
      </c>
      <c r="F15" s="16">
        <v>250</v>
      </c>
      <c r="G15" s="17"/>
    </row>
    <row r="16" spans="1:7" ht="12.75" customHeight="1" x14ac:dyDescent="0.2">
      <c r="A16" s="5" t="s">
        <v>19</v>
      </c>
      <c r="B16" s="16"/>
      <c r="C16" s="16"/>
      <c r="E16" s="16"/>
      <c r="F16" s="16"/>
      <c r="G16" s="17"/>
    </row>
    <row r="17" spans="1:7" ht="12.75" customHeight="1" x14ac:dyDescent="0.2">
      <c r="A17" s="3" t="s">
        <v>20</v>
      </c>
      <c r="B17" s="19">
        <f t="shared" ref="B17:F17" si="0">SUM(B7:B16)</f>
        <v>38217.289999999994</v>
      </c>
      <c r="C17" s="19">
        <f t="shared" si="0"/>
        <v>42450</v>
      </c>
      <c r="D17" s="19">
        <f t="shared" si="0"/>
        <v>30318.100000000006</v>
      </c>
      <c r="E17" s="19">
        <f t="shared" si="0"/>
        <v>46397</v>
      </c>
      <c r="F17" s="19">
        <f t="shared" si="0"/>
        <v>49330</v>
      </c>
      <c r="G17" s="20"/>
    </row>
    <row r="18" spans="1:7" ht="12.75" customHeight="1" x14ac:dyDescent="0.2">
      <c r="A18" s="3"/>
      <c r="B18" s="16"/>
      <c r="C18" s="19"/>
      <c r="D18" s="19"/>
      <c r="E18" s="19"/>
      <c r="F18" s="19"/>
      <c r="G18" s="17"/>
    </row>
    <row r="19" spans="1:7" ht="12.75" customHeight="1" x14ac:dyDescent="0.2">
      <c r="A19" s="3" t="s">
        <v>21</v>
      </c>
      <c r="B19" s="19"/>
      <c r="C19" s="16"/>
      <c r="D19" s="16"/>
      <c r="E19" s="16"/>
      <c r="F19" s="16"/>
      <c r="G19" s="17"/>
    </row>
    <row r="20" spans="1:7" ht="12.75" customHeight="1" x14ac:dyDescent="0.2">
      <c r="A20" s="5" t="s">
        <v>22</v>
      </c>
      <c r="B20" s="16" t="s">
        <v>23</v>
      </c>
      <c r="C20" s="16">
        <v>2320</v>
      </c>
      <c r="D20" s="16"/>
      <c r="E20" s="16">
        <v>2320</v>
      </c>
      <c r="F20" s="16">
        <v>2320</v>
      </c>
      <c r="G20" s="91" t="s">
        <v>64</v>
      </c>
    </row>
    <row r="21" spans="1:7" ht="12.75" customHeight="1" x14ac:dyDescent="0.2">
      <c r="A21" s="5" t="s">
        <v>24</v>
      </c>
      <c r="B21" s="16" t="s">
        <v>23</v>
      </c>
      <c r="C21" s="16">
        <v>250</v>
      </c>
      <c r="D21" s="16"/>
      <c r="E21" s="16">
        <v>250</v>
      </c>
      <c r="F21" s="16">
        <v>250</v>
      </c>
      <c r="G21" s="88"/>
    </row>
    <row r="22" spans="1:7" ht="12.75" customHeight="1" x14ac:dyDescent="0.2">
      <c r="A22" s="5" t="s">
        <v>25</v>
      </c>
      <c r="B22" s="16" t="s">
        <v>23</v>
      </c>
      <c r="C22" s="16">
        <v>5220.18</v>
      </c>
      <c r="D22" s="16"/>
      <c r="E22" s="16">
        <v>5220</v>
      </c>
      <c r="F22" s="16">
        <v>5220</v>
      </c>
      <c r="G22" s="88"/>
    </row>
    <row r="23" spans="1:7" ht="12.75" customHeight="1" x14ac:dyDescent="0.2">
      <c r="A23" s="5" t="s">
        <v>26</v>
      </c>
      <c r="B23" s="16" t="s">
        <v>23</v>
      </c>
      <c r="C23" s="16">
        <v>0</v>
      </c>
      <c r="D23" s="16"/>
      <c r="E23" s="16">
        <v>0</v>
      </c>
      <c r="F23" s="16">
        <v>0</v>
      </c>
      <c r="G23" s="88"/>
    </row>
    <row r="24" spans="1:7" ht="12.75" customHeight="1" x14ac:dyDescent="0.2">
      <c r="A24" s="5" t="s">
        <v>27</v>
      </c>
      <c r="B24" s="21">
        <v>1637</v>
      </c>
      <c r="C24" s="16">
        <v>0</v>
      </c>
      <c r="D24" s="16"/>
      <c r="E24" s="16">
        <v>0</v>
      </c>
      <c r="F24" s="16">
        <v>0</v>
      </c>
      <c r="G24" s="90"/>
    </row>
    <row r="25" spans="1:7" ht="12.75" customHeight="1" x14ac:dyDescent="0.2">
      <c r="A25" s="5" t="s">
        <v>28</v>
      </c>
      <c r="B25" s="16"/>
      <c r="C25" s="16">
        <v>779</v>
      </c>
      <c r="D25" s="16"/>
      <c r="E25" s="16"/>
      <c r="F25" s="16">
        <v>779</v>
      </c>
      <c r="G25" s="17"/>
    </row>
    <row r="26" spans="1:7" ht="12.75" customHeight="1" x14ac:dyDescent="0.2">
      <c r="A26" s="3" t="s">
        <v>29</v>
      </c>
      <c r="B26" s="19">
        <f>SUM(B20:B24)</f>
        <v>1637</v>
      </c>
      <c r="C26" s="19">
        <f t="shared" ref="C26:F26" si="1">SUM(C20:C25)</f>
        <v>8569.18</v>
      </c>
      <c r="D26" s="19">
        <f t="shared" si="1"/>
        <v>0</v>
      </c>
      <c r="E26" s="19">
        <f t="shared" si="1"/>
        <v>7790</v>
      </c>
      <c r="F26" s="19">
        <f t="shared" si="1"/>
        <v>8569</v>
      </c>
      <c r="G26" s="20"/>
    </row>
    <row r="27" spans="1:7" ht="12.75" customHeight="1" x14ac:dyDescent="0.2">
      <c r="A27" s="5"/>
      <c r="B27" s="16"/>
      <c r="C27" s="19"/>
      <c r="D27" s="19"/>
      <c r="E27" s="19"/>
      <c r="F27" s="19"/>
      <c r="G27" s="17"/>
    </row>
    <row r="28" spans="1:7" ht="12.75" customHeight="1" x14ac:dyDescent="0.2">
      <c r="A28" s="3" t="s">
        <v>30</v>
      </c>
      <c r="B28" s="19"/>
      <c r="C28" s="16"/>
      <c r="D28" s="16"/>
      <c r="E28" s="16"/>
      <c r="F28" s="16"/>
      <c r="G28" s="17"/>
    </row>
    <row r="29" spans="1:7" ht="12.75" customHeight="1" x14ac:dyDescent="0.2">
      <c r="A29" s="5" t="s">
        <v>31</v>
      </c>
      <c r="B29" s="21">
        <v>4515.41</v>
      </c>
      <c r="C29" s="16">
        <v>3500</v>
      </c>
      <c r="D29" s="16">
        <v>3608.7200000000003</v>
      </c>
      <c r="E29" s="16">
        <v>4000</v>
      </c>
      <c r="F29" s="16">
        <v>4000</v>
      </c>
      <c r="G29" s="17"/>
    </row>
    <row r="30" spans="1:7" ht="12.75" customHeight="1" x14ac:dyDescent="0.2">
      <c r="A30" s="5" t="s">
        <v>65</v>
      </c>
      <c r="B30" s="21">
        <v>5098.8999999999996</v>
      </c>
      <c r="C30" s="16">
        <v>5500</v>
      </c>
      <c r="D30" s="16">
        <v>4218.63</v>
      </c>
      <c r="E30" s="16">
        <v>5500</v>
      </c>
      <c r="F30" s="16">
        <v>6000</v>
      </c>
      <c r="G30" s="22"/>
    </row>
    <row r="31" spans="1:7" ht="12.75" customHeight="1" x14ac:dyDescent="0.2">
      <c r="A31" s="3" t="s">
        <v>35</v>
      </c>
      <c r="B31" s="19">
        <f t="shared" ref="B31:F31" si="2">SUM(B29:B30)</f>
        <v>9614.31</v>
      </c>
      <c r="C31" s="19">
        <f t="shared" si="2"/>
        <v>9000</v>
      </c>
      <c r="D31" s="19">
        <f t="shared" si="2"/>
        <v>7827.35</v>
      </c>
      <c r="E31" s="19">
        <f t="shared" si="2"/>
        <v>9500</v>
      </c>
      <c r="F31" s="19">
        <f t="shared" si="2"/>
        <v>10000</v>
      </c>
      <c r="G31" s="20"/>
    </row>
    <row r="32" spans="1:7" ht="12.75" customHeight="1" x14ac:dyDescent="0.2">
      <c r="A32" s="3"/>
      <c r="B32" s="19"/>
      <c r="C32" s="19"/>
      <c r="D32" s="19"/>
      <c r="E32" s="19"/>
      <c r="F32" s="19"/>
      <c r="G32" s="17"/>
    </row>
    <row r="33" spans="1:7" ht="12.75" customHeight="1" x14ac:dyDescent="0.2">
      <c r="A33" s="5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 t="s">
        <v>85</v>
      </c>
    </row>
    <row r="34" spans="1:7" ht="12.75" customHeight="1" x14ac:dyDescent="0.2">
      <c r="A34" s="3" t="s">
        <v>38</v>
      </c>
      <c r="B34" s="19">
        <v>0</v>
      </c>
      <c r="C34" s="19">
        <f t="shared" ref="C34:F34" si="3">SUM(C33)</f>
        <v>0</v>
      </c>
      <c r="D34" s="19">
        <f t="shared" si="3"/>
        <v>0</v>
      </c>
      <c r="E34" s="19">
        <f t="shared" si="3"/>
        <v>0</v>
      </c>
      <c r="F34" s="19">
        <f t="shared" si="3"/>
        <v>0</v>
      </c>
      <c r="G34" s="20"/>
    </row>
    <row r="35" spans="1:7" ht="12.75" customHeight="1" x14ac:dyDescent="0.2">
      <c r="A35" s="5"/>
      <c r="B35" s="16"/>
      <c r="C35" s="19"/>
      <c r="D35" s="19"/>
      <c r="E35" s="19"/>
      <c r="F35" s="19"/>
      <c r="G35" s="17"/>
    </row>
    <row r="36" spans="1:7" ht="12.75" customHeight="1" x14ac:dyDescent="0.2">
      <c r="A36" s="3" t="s">
        <v>39</v>
      </c>
      <c r="B36" s="19"/>
      <c r="C36" s="19"/>
      <c r="D36" s="16"/>
      <c r="E36" s="16"/>
      <c r="F36" s="19"/>
      <c r="G36" s="17"/>
    </row>
    <row r="37" spans="1:7" ht="12.75" customHeight="1" x14ac:dyDescent="0.2">
      <c r="A37" s="5" t="s">
        <v>40</v>
      </c>
      <c r="B37" s="16">
        <v>0</v>
      </c>
      <c r="C37" s="16">
        <v>8000</v>
      </c>
      <c r="D37" s="16">
        <v>112.08</v>
      </c>
      <c r="E37" s="16">
        <v>112</v>
      </c>
      <c r="F37" s="16">
        <v>0</v>
      </c>
      <c r="G37" s="17" t="s">
        <v>64</v>
      </c>
    </row>
    <row r="38" spans="1:7" ht="12.75" customHeight="1" x14ac:dyDescent="0.2">
      <c r="A38" s="5" t="s">
        <v>41</v>
      </c>
      <c r="B38" s="16">
        <v>3500</v>
      </c>
      <c r="C38" s="16">
        <v>3500</v>
      </c>
      <c r="D38" s="16">
        <v>3500</v>
      </c>
      <c r="E38" s="16">
        <v>3500</v>
      </c>
      <c r="F38" s="16">
        <v>3500</v>
      </c>
      <c r="G38" s="17"/>
    </row>
    <row r="39" spans="1:7" ht="12.75" customHeight="1" x14ac:dyDescent="0.2">
      <c r="A39" s="5" t="s">
        <v>42</v>
      </c>
      <c r="B39" s="16">
        <v>489.5</v>
      </c>
      <c r="C39" s="16">
        <v>2000</v>
      </c>
      <c r="D39" s="16">
        <v>538.16</v>
      </c>
      <c r="E39" s="16">
        <v>538</v>
      </c>
      <c r="F39" s="16">
        <v>1150</v>
      </c>
      <c r="G39" s="17" t="s">
        <v>66</v>
      </c>
    </row>
    <row r="40" spans="1:7" ht="12.75" customHeight="1" x14ac:dyDescent="0.2">
      <c r="A40" s="5" t="s">
        <v>43</v>
      </c>
      <c r="B40" s="16">
        <v>8009</v>
      </c>
      <c r="C40" s="16">
        <v>3500</v>
      </c>
      <c r="D40" s="23">
        <v>3568.2</v>
      </c>
      <c r="E40" s="16">
        <v>4500</v>
      </c>
      <c r="F40" s="16"/>
      <c r="G40" s="17" t="s">
        <v>67</v>
      </c>
    </row>
    <row r="41" spans="1:7" ht="12.75" customHeight="1" x14ac:dyDescent="0.2">
      <c r="A41" s="5" t="s">
        <v>68</v>
      </c>
      <c r="B41" s="16"/>
      <c r="C41" s="16"/>
      <c r="D41" s="23"/>
      <c r="E41" s="16"/>
      <c r="F41" s="16">
        <v>3000</v>
      </c>
      <c r="G41" s="17" t="s">
        <v>69</v>
      </c>
    </row>
    <row r="42" spans="1:7" ht="12.75" customHeight="1" x14ac:dyDescent="0.2">
      <c r="A42" s="5" t="s">
        <v>70</v>
      </c>
      <c r="B42" s="16"/>
      <c r="C42" s="16"/>
      <c r="D42" s="23"/>
      <c r="E42" s="16"/>
      <c r="F42" s="16">
        <v>2000</v>
      </c>
      <c r="G42" s="17" t="s">
        <v>69</v>
      </c>
    </row>
    <row r="43" spans="1:7" ht="12.75" customHeight="1" x14ac:dyDescent="0.2">
      <c r="A43" s="5" t="s">
        <v>44</v>
      </c>
      <c r="B43" s="16">
        <v>0</v>
      </c>
      <c r="C43" s="16">
        <v>800</v>
      </c>
      <c r="D43" s="16">
        <v>800</v>
      </c>
      <c r="E43" s="16">
        <v>800</v>
      </c>
      <c r="F43" s="16">
        <v>800</v>
      </c>
      <c r="G43" s="17"/>
    </row>
    <row r="44" spans="1:7" ht="12.75" customHeight="1" x14ac:dyDescent="0.2">
      <c r="A44" s="5" t="s">
        <v>45</v>
      </c>
      <c r="B44" s="16">
        <v>0</v>
      </c>
      <c r="C44" s="16">
        <v>800</v>
      </c>
      <c r="D44" s="16">
        <v>800</v>
      </c>
      <c r="E44" s="16">
        <v>800</v>
      </c>
      <c r="F44" s="16">
        <v>800</v>
      </c>
      <c r="G44" s="17"/>
    </row>
    <row r="45" spans="1:7" ht="12.75" customHeight="1" x14ac:dyDescent="0.2">
      <c r="A45" s="5" t="s">
        <v>46</v>
      </c>
      <c r="B45" s="16">
        <v>0</v>
      </c>
      <c r="C45" s="16">
        <v>1500</v>
      </c>
      <c r="D45" s="16">
        <v>1500</v>
      </c>
      <c r="E45" s="16">
        <v>1500</v>
      </c>
      <c r="F45" s="16">
        <v>4500</v>
      </c>
      <c r="G45" s="17"/>
    </row>
    <row r="46" spans="1:7" ht="12.75" customHeight="1" x14ac:dyDescent="0.2">
      <c r="A46" s="5" t="s">
        <v>47</v>
      </c>
      <c r="B46" s="16">
        <v>0</v>
      </c>
      <c r="C46" s="16">
        <v>7000</v>
      </c>
      <c r="D46" s="16">
        <v>0</v>
      </c>
      <c r="E46" s="16">
        <v>0</v>
      </c>
      <c r="F46" s="16"/>
      <c r="G46" s="17" t="s">
        <v>71</v>
      </c>
    </row>
    <row r="47" spans="1:7" ht="12.75" customHeight="1" x14ac:dyDescent="0.2">
      <c r="A47" s="5" t="s">
        <v>72</v>
      </c>
      <c r="B47" s="16"/>
      <c r="C47" s="16"/>
      <c r="D47" s="16"/>
      <c r="E47" s="16"/>
      <c r="F47" s="16">
        <v>17500</v>
      </c>
      <c r="G47" s="17" t="s">
        <v>73</v>
      </c>
    </row>
    <row r="48" spans="1:7" ht="12.75" customHeight="1" x14ac:dyDescent="0.2">
      <c r="A48" s="3" t="s">
        <v>49</v>
      </c>
      <c r="B48" s="19">
        <f t="shared" ref="B48:E48" si="4">SUM(B37:B46)</f>
        <v>11998.5</v>
      </c>
      <c r="C48" s="19">
        <f t="shared" si="4"/>
        <v>27100</v>
      </c>
      <c r="D48" s="19">
        <f t="shared" si="4"/>
        <v>10818.439999999999</v>
      </c>
      <c r="E48" s="19">
        <f t="shared" si="4"/>
        <v>11750</v>
      </c>
      <c r="F48" s="19">
        <f>SUM(F37:F47)</f>
        <v>33250</v>
      </c>
      <c r="G48" s="20"/>
    </row>
    <row r="49" spans="1:7" ht="12.75" customHeight="1" x14ac:dyDescent="0.2">
      <c r="A49" s="5"/>
      <c r="B49" s="16"/>
      <c r="C49" s="16"/>
      <c r="D49" s="19"/>
      <c r="E49" s="19"/>
      <c r="F49" s="16"/>
      <c r="G49" s="17"/>
    </row>
    <row r="50" spans="1:7" ht="12.75" customHeight="1" x14ac:dyDescent="0.2">
      <c r="A50" s="3" t="s">
        <v>50</v>
      </c>
      <c r="B50" s="19"/>
      <c r="C50" s="19"/>
      <c r="D50" s="16"/>
      <c r="E50" s="16"/>
      <c r="F50" s="19"/>
      <c r="G50" s="17"/>
    </row>
    <row r="51" spans="1:7" ht="12.75" customHeight="1" x14ac:dyDescent="0.2">
      <c r="A51" s="5"/>
      <c r="B51" s="16"/>
      <c r="C51" s="16"/>
      <c r="D51" s="16"/>
      <c r="E51" s="16"/>
      <c r="F51" s="16"/>
      <c r="G51" s="17"/>
    </row>
    <row r="52" spans="1:7" ht="12.75" customHeight="1" x14ac:dyDescent="0.2">
      <c r="A52" s="5" t="s">
        <v>51</v>
      </c>
      <c r="B52" s="21">
        <v>2247.0499999999997</v>
      </c>
      <c r="C52" s="16">
        <v>2000</v>
      </c>
      <c r="D52" s="16">
        <v>1280.72</v>
      </c>
      <c r="E52" s="16">
        <v>2500</v>
      </c>
      <c r="F52" s="16">
        <v>3000</v>
      </c>
      <c r="G52" s="17"/>
    </row>
    <row r="53" spans="1:7" ht="12.75" customHeight="1" x14ac:dyDescent="0.2">
      <c r="A53" s="5" t="s">
        <v>52</v>
      </c>
      <c r="B53" s="16">
        <v>0</v>
      </c>
      <c r="C53" s="16">
        <v>2000</v>
      </c>
      <c r="D53" s="16">
        <v>0</v>
      </c>
      <c r="E53" s="16">
        <v>2000</v>
      </c>
      <c r="F53" s="16">
        <v>2000</v>
      </c>
      <c r="G53" s="17" t="s">
        <v>74</v>
      </c>
    </row>
    <row r="54" spans="1:7" ht="12.75" customHeight="1" x14ac:dyDescent="0.2">
      <c r="A54" s="5" t="s">
        <v>53</v>
      </c>
      <c r="B54" s="16">
        <v>0</v>
      </c>
      <c r="C54" s="16">
        <v>3500</v>
      </c>
      <c r="D54" s="16">
        <v>2000</v>
      </c>
      <c r="E54" s="16">
        <v>2400</v>
      </c>
      <c r="F54" s="16"/>
      <c r="G54" s="17" t="s">
        <v>86</v>
      </c>
    </row>
    <row r="55" spans="1:7" ht="12.75" customHeight="1" x14ac:dyDescent="0.2">
      <c r="A55" s="5" t="s">
        <v>54</v>
      </c>
      <c r="B55" s="21">
        <v>4345</v>
      </c>
      <c r="C55" s="16">
        <v>1000</v>
      </c>
      <c r="D55" s="16">
        <v>0</v>
      </c>
      <c r="E55" s="16">
        <v>1000</v>
      </c>
      <c r="F55" s="16"/>
      <c r="G55" s="17"/>
    </row>
    <row r="56" spans="1:7" ht="12.75" customHeight="1" x14ac:dyDescent="0.2">
      <c r="A56" s="3" t="s">
        <v>55</v>
      </c>
      <c r="B56" s="19">
        <f>SUM(B51:B55)</f>
        <v>6592.0499999999993</v>
      </c>
      <c r="C56" s="19">
        <f>SUM(C52:C55)</f>
        <v>8500</v>
      </c>
      <c r="D56" s="19">
        <f t="shared" ref="D56:E56" si="5">SUM(D51:D55)</f>
        <v>3280.7200000000003</v>
      </c>
      <c r="E56" s="19">
        <f t="shared" si="5"/>
        <v>7900</v>
      </c>
      <c r="F56" s="19">
        <f>SUM(F52:F55)</f>
        <v>5000</v>
      </c>
      <c r="G56" s="20"/>
    </row>
    <row r="57" spans="1:7" ht="12.75" customHeight="1" x14ac:dyDescent="0.2">
      <c r="A57" s="5"/>
      <c r="B57" s="16"/>
      <c r="C57" s="16"/>
      <c r="D57" s="19"/>
      <c r="E57" s="19"/>
      <c r="F57" s="16"/>
      <c r="G57" s="17"/>
    </row>
    <row r="58" spans="1:7" ht="12.75" customHeight="1" x14ac:dyDescent="0.2">
      <c r="A58" s="5" t="s">
        <v>56</v>
      </c>
      <c r="B58" s="19">
        <v>0</v>
      </c>
      <c r="C58" s="19">
        <v>20000</v>
      </c>
      <c r="D58" s="19">
        <v>0</v>
      </c>
      <c r="E58" s="19">
        <v>20000</v>
      </c>
      <c r="F58" s="19">
        <v>5300</v>
      </c>
      <c r="G58" s="17" t="s">
        <v>66</v>
      </c>
    </row>
    <row r="59" spans="1:7" ht="12.75" customHeight="1" x14ac:dyDescent="0.2">
      <c r="A59" s="5"/>
      <c r="B59" s="19"/>
      <c r="C59" s="19"/>
      <c r="D59" s="19"/>
      <c r="E59" s="19"/>
      <c r="F59" s="19"/>
      <c r="G59" s="17"/>
    </row>
    <row r="60" spans="1:7" ht="12.75" customHeight="1" x14ac:dyDescent="0.2">
      <c r="A60" s="5"/>
      <c r="B60" s="16"/>
      <c r="C60" s="16"/>
      <c r="D60" s="19"/>
      <c r="E60" s="19"/>
      <c r="F60" s="16"/>
      <c r="G60" s="17"/>
    </row>
    <row r="61" spans="1:7" ht="12.75" customHeight="1" x14ac:dyDescent="0.2">
      <c r="A61" s="5"/>
      <c r="B61" s="16"/>
      <c r="C61" s="16"/>
      <c r="D61" s="19"/>
      <c r="E61" s="19"/>
      <c r="F61" s="16"/>
      <c r="G61" s="17"/>
    </row>
    <row r="62" spans="1:7" ht="12.75" customHeight="1" x14ac:dyDescent="0.2">
      <c r="A62" s="3" t="s">
        <v>57</v>
      </c>
      <c r="B62" s="19">
        <f>SUM(B17,B26,B31,B34,B48,B56)</f>
        <v>68059.149999999994</v>
      </c>
      <c r="C62" s="19">
        <f>SUM(C17,C26,C31,C34,C48,C56,C58)</f>
        <v>115619.18</v>
      </c>
      <c r="D62" s="19">
        <f>SUM(D17,D26,D31,D34,D48,D56)</f>
        <v>52244.61</v>
      </c>
      <c r="E62" s="19">
        <f>SUM(E17,E26,E31,E34,E48,E56, E58)</f>
        <v>103337</v>
      </c>
      <c r="F62" s="19">
        <f>SUM(F17,F26,F31,F34,F48,F56,F58)</f>
        <v>111449</v>
      </c>
      <c r="G62" s="17"/>
    </row>
    <row r="63" spans="1:7" ht="12.75" customHeight="1" x14ac:dyDescent="0.2">
      <c r="A63" s="5"/>
      <c r="B63" s="16"/>
      <c r="C63" s="16"/>
      <c r="D63" s="19"/>
      <c r="E63" s="19"/>
      <c r="F63" s="16"/>
      <c r="G63" s="17"/>
    </row>
    <row r="64" spans="1:7" ht="12.75" customHeight="1" x14ac:dyDescent="0.2">
      <c r="F64" s="3"/>
    </row>
    <row r="65" spans="1:6" ht="12.75" customHeight="1" x14ac:dyDescent="0.2"/>
    <row r="66" spans="1:6" ht="12.75" customHeight="1" x14ac:dyDescent="0.2"/>
    <row r="67" spans="1:6" ht="12.75" customHeight="1" x14ac:dyDescent="0.2">
      <c r="A67" s="13"/>
    </row>
    <row r="68" spans="1:6" ht="12.75" customHeight="1" x14ac:dyDescent="0.2"/>
    <row r="69" spans="1:6" ht="12.75" customHeight="1" x14ac:dyDescent="0.2">
      <c r="A69" s="13" t="s">
        <v>76</v>
      </c>
      <c r="C69" s="13">
        <v>100</v>
      </c>
      <c r="D69" s="13">
        <v>282.98</v>
      </c>
      <c r="E69" s="13">
        <v>400</v>
      </c>
      <c r="F69" s="13">
        <v>300</v>
      </c>
    </row>
    <row r="70" spans="1:6" ht="12.75" customHeight="1" x14ac:dyDescent="0.2">
      <c r="A70" s="13" t="s">
        <v>77</v>
      </c>
      <c r="C70" s="13">
        <v>1120</v>
      </c>
      <c r="D70" s="13">
        <v>0</v>
      </c>
      <c r="E70" s="13">
        <v>1120</v>
      </c>
      <c r="F70" s="13">
        <v>1120</v>
      </c>
    </row>
    <row r="71" spans="1:6" ht="12.75" customHeight="1" x14ac:dyDescent="0.2">
      <c r="A71" s="13" t="s">
        <v>78</v>
      </c>
      <c r="C71" s="13">
        <v>0</v>
      </c>
      <c r="D71" s="13">
        <v>0</v>
      </c>
      <c r="E71" s="13">
        <v>0</v>
      </c>
      <c r="F71" s="13">
        <v>0</v>
      </c>
    </row>
    <row r="72" spans="1:6" ht="12.75" customHeight="1" x14ac:dyDescent="0.2">
      <c r="A72" s="13" t="s">
        <v>79</v>
      </c>
      <c r="C72" s="13">
        <v>1300</v>
      </c>
      <c r="D72" s="13">
        <v>1534.43</v>
      </c>
      <c r="E72" s="13">
        <v>1534</v>
      </c>
      <c r="F72" s="13">
        <v>1534</v>
      </c>
    </row>
    <row r="73" spans="1:6" ht="12.75" customHeight="1" x14ac:dyDescent="0.2">
      <c r="A73" s="13" t="s">
        <v>80</v>
      </c>
      <c r="C73" s="13">
        <v>0</v>
      </c>
      <c r="D73" s="13">
        <v>0</v>
      </c>
      <c r="E73" s="13">
        <v>1486</v>
      </c>
      <c r="F73" s="13">
        <v>1000</v>
      </c>
    </row>
    <row r="74" spans="1:6" ht="12.75" customHeight="1" x14ac:dyDescent="0.2">
      <c r="A74" s="13" t="s">
        <v>81</v>
      </c>
      <c r="C74" s="13">
        <v>0</v>
      </c>
      <c r="D74" s="13">
        <v>50</v>
      </c>
      <c r="E74" s="13">
        <v>50</v>
      </c>
      <c r="F74" s="13">
        <v>0</v>
      </c>
    </row>
    <row r="75" spans="1:6" ht="12.75" customHeight="1" x14ac:dyDescent="0.2">
      <c r="A75" s="13" t="s">
        <v>75</v>
      </c>
      <c r="C75" s="13">
        <v>62400</v>
      </c>
      <c r="D75" s="13">
        <v>62400</v>
      </c>
      <c r="E75" s="13">
        <v>62400</v>
      </c>
    </row>
    <row r="76" spans="1:6" ht="12.75" customHeight="1" x14ac:dyDescent="0.2">
      <c r="A76" s="13" t="s">
        <v>87</v>
      </c>
      <c r="F76" s="13">
        <f>SUM(F69:F75)</f>
        <v>3954</v>
      </c>
    </row>
    <row r="77" spans="1:6" ht="12.75" customHeight="1" x14ac:dyDescent="0.2"/>
    <row r="78" spans="1:6" ht="12.75" customHeight="1" x14ac:dyDescent="0.2"/>
    <row r="79" spans="1:6" ht="12.75" customHeight="1" x14ac:dyDescent="0.2"/>
    <row r="80" spans="1: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E2"/>
    <mergeCell ref="A3:E3"/>
    <mergeCell ref="G20:G24"/>
  </mergeCells>
  <pageMargins left="0.74803149606299213" right="0.74803149606299213" top="0.98425196850393704" bottom="0.98425196850393704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00"/>
  <sheetViews>
    <sheetView workbookViewId="0"/>
  </sheetViews>
  <sheetFormatPr defaultColWidth="12.5703125" defaultRowHeight="15" customHeight="1" x14ac:dyDescent="0.2"/>
  <cols>
    <col min="1" max="1" width="39.140625" customWidth="1"/>
    <col min="2" max="2" width="26" customWidth="1"/>
    <col min="3" max="3" width="10.5703125" customWidth="1"/>
    <col min="4" max="4" width="19.7109375" customWidth="1"/>
    <col min="5" max="5" width="19.85546875" customWidth="1"/>
    <col min="6" max="6" width="9" customWidth="1"/>
    <col min="7" max="7" width="38.7109375" customWidth="1"/>
    <col min="8" max="26" width="8.5703125" customWidth="1"/>
  </cols>
  <sheetData>
    <row r="1" spans="1:7" ht="12.75" customHeight="1" x14ac:dyDescent="0.2">
      <c r="A1" s="84" t="s">
        <v>0</v>
      </c>
      <c r="B1" s="85"/>
      <c r="C1" s="85"/>
      <c r="D1" s="85"/>
      <c r="E1" s="85"/>
    </row>
    <row r="2" spans="1:7" ht="12.75" customHeight="1" x14ac:dyDescent="0.2">
      <c r="A2" s="85"/>
      <c r="B2" s="85"/>
      <c r="C2" s="85"/>
      <c r="D2" s="85"/>
      <c r="E2" s="85"/>
    </row>
    <row r="3" spans="1:7" ht="12.75" customHeight="1" x14ac:dyDescent="0.2">
      <c r="A3" s="86" t="s">
        <v>58</v>
      </c>
      <c r="B3" s="85"/>
      <c r="C3" s="85"/>
      <c r="D3" s="85"/>
      <c r="E3" s="85"/>
    </row>
    <row r="4" spans="1:7" ht="12.75" customHeight="1" x14ac:dyDescent="0.25">
      <c r="A4" s="1"/>
      <c r="B4" s="1"/>
      <c r="C4" s="1"/>
      <c r="D4" s="1"/>
      <c r="E4" s="1"/>
    </row>
    <row r="5" spans="1:7" ht="12.75" customHeight="1" x14ac:dyDescent="0.2"/>
    <row r="6" spans="1:7" ht="12.75" customHeight="1" x14ac:dyDescent="0.2">
      <c r="A6" s="3" t="s">
        <v>2</v>
      </c>
      <c r="B6" s="4" t="s">
        <v>59</v>
      </c>
      <c r="C6" s="4" t="s">
        <v>1</v>
      </c>
      <c r="D6" s="4" t="s">
        <v>60</v>
      </c>
      <c r="E6" s="4" t="s">
        <v>61</v>
      </c>
      <c r="F6" s="4" t="s">
        <v>58</v>
      </c>
      <c r="G6" s="15" t="s">
        <v>9</v>
      </c>
    </row>
    <row r="7" spans="1:7" ht="12.75" customHeight="1" x14ac:dyDescent="0.2">
      <c r="A7" s="5" t="s">
        <v>10</v>
      </c>
      <c r="B7" s="16">
        <v>28686.109999999993</v>
      </c>
      <c r="C7" s="16">
        <v>29000</v>
      </c>
      <c r="D7" s="16">
        <v>16119.940000000002</v>
      </c>
      <c r="E7" s="16">
        <v>30120</v>
      </c>
      <c r="F7" s="16">
        <v>35280</v>
      </c>
      <c r="G7" s="17"/>
    </row>
    <row r="8" spans="1:7" ht="12.75" customHeight="1" x14ac:dyDescent="0.2">
      <c r="A8" s="5" t="s">
        <v>11</v>
      </c>
      <c r="B8" s="16">
        <v>4475.08</v>
      </c>
      <c r="C8" s="16">
        <v>5000</v>
      </c>
      <c r="D8" s="16">
        <v>4040.6499999999996</v>
      </c>
      <c r="E8" s="16">
        <v>5000</v>
      </c>
      <c r="F8" s="16">
        <v>5250</v>
      </c>
      <c r="G8" s="17"/>
    </row>
    <row r="9" spans="1:7" ht="12.75" customHeight="1" x14ac:dyDescent="0.2">
      <c r="A9" s="5" t="s">
        <v>88</v>
      </c>
      <c r="B9" s="16">
        <v>40</v>
      </c>
      <c r="C9" s="16">
        <v>300</v>
      </c>
      <c r="D9" s="16">
        <v>80</v>
      </c>
      <c r="E9" s="16">
        <v>750</v>
      </c>
      <c r="F9" s="16">
        <v>500</v>
      </c>
      <c r="G9" s="17"/>
    </row>
    <row r="10" spans="1:7" ht="12.75" customHeight="1" x14ac:dyDescent="0.2">
      <c r="A10" s="5" t="s">
        <v>62</v>
      </c>
      <c r="B10" s="16"/>
      <c r="C10" s="16"/>
      <c r="D10" s="16"/>
      <c r="E10" s="16"/>
      <c r="F10" s="16">
        <v>750</v>
      </c>
      <c r="G10" s="17"/>
    </row>
    <row r="11" spans="1:7" ht="12.75" customHeight="1" x14ac:dyDescent="0.2">
      <c r="A11" s="5" t="s">
        <v>89</v>
      </c>
      <c r="B11" s="16">
        <v>1673.16</v>
      </c>
      <c r="C11" s="16">
        <v>1700</v>
      </c>
      <c r="D11" s="16">
        <v>1500.09</v>
      </c>
      <c r="E11" s="16">
        <v>1700</v>
      </c>
      <c r="F11" s="16">
        <v>1800</v>
      </c>
      <c r="G11" s="17"/>
    </row>
    <row r="12" spans="1:7" ht="12.75" customHeight="1" x14ac:dyDescent="0.2">
      <c r="A12" s="5" t="s">
        <v>14</v>
      </c>
      <c r="B12" s="16">
        <v>2713.13</v>
      </c>
      <c r="C12" s="16">
        <v>1800</v>
      </c>
      <c r="D12" s="16">
        <v>2607.16</v>
      </c>
      <c r="E12" s="16">
        <v>2607</v>
      </c>
      <c r="F12" s="16">
        <v>3000</v>
      </c>
      <c r="G12" s="17" t="s">
        <v>15</v>
      </c>
    </row>
    <row r="13" spans="1:7" ht="12.75" customHeight="1" x14ac:dyDescent="0.2">
      <c r="A13" s="5" t="s">
        <v>16</v>
      </c>
      <c r="B13" s="16">
        <v>0</v>
      </c>
      <c r="C13" s="16">
        <v>4000</v>
      </c>
      <c r="D13" s="16">
        <v>5970.26</v>
      </c>
      <c r="E13" s="16">
        <v>5970</v>
      </c>
      <c r="F13" s="16">
        <v>0</v>
      </c>
      <c r="G13" s="17"/>
    </row>
    <row r="14" spans="1:7" ht="12.75" customHeight="1" x14ac:dyDescent="0.2">
      <c r="A14" s="5" t="s">
        <v>90</v>
      </c>
      <c r="B14" s="16">
        <v>483.99</v>
      </c>
      <c r="C14" s="16">
        <v>400</v>
      </c>
      <c r="D14" s="16">
        <v>0</v>
      </c>
      <c r="E14" s="16">
        <v>0</v>
      </c>
      <c r="F14" s="16">
        <v>500</v>
      </c>
      <c r="G14" s="17"/>
    </row>
    <row r="15" spans="1:7" ht="12.75" customHeight="1" x14ac:dyDescent="0.2">
      <c r="A15" s="5" t="s">
        <v>18</v>
      </c>
      <c r="B15" s="16">
        <v>145.82</v>
      </c>
      <c r="C15" s="16">
        <v>250</v>
      </c>
      <c r="D15" s="18">
        <v>0</v>
      </c>
      <c r="E15" s="16">
        <v>250</v>
      </c>
      <c r="F15" s="16">
        <v>250</v>
      </c>
      <c r="G15" s="17"/>
    </row>
    <row r="16" spans="1:7" ht="12.75" customHeight="1" x14ac:dyDescent="0.2">
      <c r="A16" s="5" t="s">
        <v>19</v>
      </c>
      <c r="B16" s="16"/>
      <c r="C16" s="16"/>
      <c r="E16" s="16"/>
      <c r="F16" s="16"/>
      <c r="G16" s="17"/>
    </row>
    <row r="17" spans="1:7" ht="12.75" customHeight="1" x14ac:dyDescent="0.2">
      <c r="A17" s="3" t="s">
        <v>20</v>
      </c>
      <c r="B17" s="19">
        <f t="shared" ref="B17:F17" si="0">SUM(B7:B16)</f>
        <v>38217.289999999994</v>
      </c>
      <c r="C17" s="19">
        <f t="shared" si="0"/>
        <v>42450</v>
      </c>
      <c r="D17" s="19">
        <f t="shared" si="0"/>
        <v>30318.100000000006</v>
      </c>
      <c r="E17" s="19">
        <f t="shared" si="0"/>
        <v>46397</v>
      </c>
      <c r="F17" s="19">
        <f t="shared" si="0"/>
        <v>47330</v>
      </c>
      <c r="G17" s="20"/>
    </row>
    <row r="18" spans="1:7" ht="12.75" customHeight="1" x14ac:dyDescent="0.2">
      <c r="A18" s="5"/>
      <c r="B18" s="16"/>
      <c r="C18" s="19"/>
      <c r="D18" s="19"/>
      <c r="E18" s="19"/>
      <c r="F18" s="19"/>
      <c r="G18" s="17"/>
    </row>
    <row r="19" spans="1:7" ht="12.75" customHeight="1" x14ac:dyDescent="0.2">
      <c r="A19" s="3" t="s">
        <v>30</v>
      </c>
      <c r="B19" s="19"/>
      <c r="C19" s="16"/>
      <c r="D19" s="16"/>
      <c r="E19" s="16"/>
      <c r="F19" s="16"/>
      <c r="G19" s="17"/>
    </row>
    <row r="20" spans="1:7" ht="12.75" customHeight="1" x14ac:dyDescent="0.2">
      <c r="A20" s="5" t="s">
        <v>31</v>
      </c>
      <c r="B20" s="21">
        <v>4515.41</v>
      </c>
      <c r="C20" s="16">
        <v>3500</v>
      </c>
      <c r="D20" s="16">
        <v>3608.7200000000003</v>
      </c>
      <c r="E20" s="16">
        <v>4000</v>
      </c>
      <c r="F20" s="16">
        <v>4000</v>
      </c>
      <c r="G20" s="17"/>
    </row>
    <row r="21" spans="1:7" ht="12.75" customHeight="1" x14ac:dyDescent="0.2">
      <c r="A21" s="5" t="s">
        <v>65</v>
      </c>
      <c r="B21" s="21">
        <v>5098.8999999999996</v>
      </c>
      <c r="C21" s="16">
        <v>5500</v>
      </c>
      <c r="D21" s="16">
        <v>4218.63</v>
      </c>
      <c r="E21" s="16">
        <v>5500</v>
      </c>
      <c r="F21" s="16">
        <v>6000</v>
      </c>
      <c r="G21" s="22"/>
    </row>
    <row r="22" spans="1:7" ht="12.75" customHeight="1" x14ac:dyDescent="0.2">
      <c r="A22" s="3" t="s">
        <v>35</v>
      </c>
      <c r="B22" s="19">
        <f t="shared" ref="B22:F22" si="1">SUM(B20:B21)</f>
        <v>9614.31</v>
      </c>
      <c r="C22" s="19">
        <f t="shared" si="1"/>
        <v>9000</v>
      </c>
      <c r="D22" s="19">
        <f t="shared" si="1"/>
        <v>7827.35</v>
      </c>
      <c r="E22" s="19">
        <f t="shared" si="1"/>
        <v>9500</v>
      </c>
      <c r="F22" s="19">
        <f t="shared" si="1"/>
        <v>10000</v>
      </c>
      <c r="G22" s="20"/>
    </row>
    <row r="23" spans="1:7" ht="12.75" customHeight="1" x14ac:dyDescent="0.2">
      <c r="A23" s="3"/>
      <c r="B23" s="19"/>
      <c r="C23" s="19"/>
      <c r="D23" s="19"/>
      <c r="E23" s="19"/>
      <c r="F23" s="19"/>
      <c r="G23" s="17"/>
    </row>
    <row r="24" spans="1:7" ht="12.75" customHeight="1" x14ac:dyDescent="0.2">
      <c r="A24" s="3" t="s">
        <v>39</v>
      </c>
      <c r="B24" s="19"/>
      <c r="C24" s="19"/>
      <c r="D24" s="16"/>
      <c r="E24" s="16"/>
      <c r="F24" s="19"/>
      <c r="G24" s="17"/>
    </row>
    <row r="25" spans="1:7" ht="12.75" customHeight="1" x14ac:dyDescent="0.2">
      <c r="A25" s="5" t="s">
        <v>40</v>
      </c>
      <c r="B25" s="16">
        <v>0</v>
      </c>
      <c r="C25" s="16">
        <v>8000</v>
      </c>
      <c r="D25" s="16">
        <v>112.08</v>
      </c>
      <c r="E25" s="16">
        <v>8112</v>
      </c>
      <c r="F25" s="16">
        <v>0</v>
      </c>
      <c r="G25" s="17"/>
    </row>
    <row r="26" spans="1:7" ht="12.75" customHeight="1" x14ac:dyDescent="0.2">
      <c r="A26" s="5" t="s">
        <v>41</v>
      </c>
      <c r="B26" s="16">
        <v>3500</v>
      </c>
      <c r="C26" s="16">
        <v>3500</v>
      </c>
      <c r="D26" s="16">
        <v>3500</v>
      </c>
      <c r="E26" s="16">
        <v>3500</v>
      </c>
      <c r="F26" s="16">
        <v>3500</v>
      </c>
      <c r="G26" s="17"/>
    </row>
    <row r="27" spans="1:7" ht="12.75" customHeight="1" x14ac:dyDescent="0.2">
      <c r="A27" s="5" t="s">
        <v>42</v>
      </c>
      <c r="B27" s="16">
        <v>489.5</v>
      </c>
      <c r="C27" s="16">
        <v>2000</v>
      </c>
      <c r="D27" s="16">
        <v>538.16</v>
      </c>
      <c r="E27" s="16">
        <v>700</v>
      </c>
      <c r="F27" s="16">
        <v>1150</v>
      </c>
      <c r="G27" s="17"/>
    </row>
    <row r="28" spans="1:7" ht="12.75" customHeight="1" x14ac:dyDescent="0.2">
      <c r="A28" s="5" t="s">
        <v>43</v>
      </c>
      <c r="B28" s="16">
        <v>8009</v>
      </c>
      <c r="C28" s="16">
        <v>3500</v>
      </c>
      <c r="D28" s="23">
        <v>3568.2</v>
      </c>
      <c r="E28" s="16">
        <v>4500</v>
      </c>
      <c r="F28" s="16"/>
      <c r="G28" s="17" t="s">
        <v>91</v>
      </c>
    </row>
    <row r="29" spans="1:7" ht="12.75" customHeight="1" x14ac:dyDescent="0.2">
      <c r="A29" s="5" t="s">
        <v>68</v>
      </c>
      <c r="B29" s="16"/>
      <c r="C29" s="16"/>
      <c r="D29" s="23"/>
      <c r="E29" s="16"/>
      <c r="F29" s="16">
        <v>3000</v>
      </c>
      <c r="G29" s="17" t="s">
        <v>69</v>
      </c>
    </row>
    <row r="30" spans="1:7" ht="12.75" customHeight="1" x14ac:dyDescent="0.2">
      <c r="A30" s="5" t="s">
        <v>70</v>
      </c>
      <c r="B30" s="16"/>
      <c r="C30" s="16"/>
      <c r="D30" s="23"/>
      <c r="E30" s="16"/>
      <c r="F30" s="16">
        <v>2000</v>
      </c>
      <c r="G30" s="17" t="s">
        <v>69</v>
      </c>
    </row>
    <row r="31" spans="1:7" ht="12.75" customHeight="1" x14ac:dyDescent="0.2">
      <c r="A31" s="5" t="s">
        <v>44</v>
      </c>
      <c r="B31" s="16">
        <v>0</v>
      </c>
      <c r="C31" s="16">
        <v>800</v>
      </c>
      <c r="D31" s="16">
        <v>800</v>
      </c>
      <c r="E31" s="16">
        <v>800</v>
      </c>
      <c r="F31" s="16">
        <v>800</v>
      </c>
      <c r="G31" s="17"/>
    </row>
    <row r="32" spans="1:7" ht="12.75" customHeight="1" x14ac:dyDescent="0.2">
      <c r="A32" s="5" t="s">
        <v>45</v>
      </c>
      <c r="B32" s="16">
        <v>0</v>
      </c>
      <c r="C32" s="16">
        <v>800</v>
      </c>
      <c r="D32" s="16">
        <v>800</v>
      </c>
      <c r="E32" s="16">
        <v>800</v>
      </c>
      <c r="F32" s="16">
        <v>800</v>
      </c>
      <c r="G32" s="17"/>
    </row>
    <row r="33" spans="1:7" ht="12.75" customHeight="1" x14ac:dyDescent="0.2">
      <c r="A33" s="5" t="s">
        <v>46</v>
      </c>
      <c r="B33" s="16">
        <v>0</v>
      </c>
      <c r="C33" s="16">
        <v>1500</v>
      </c>
      <c r="D33" s="16">
        <v>1500</v>
      </c>
      <c r="E33" s="16">
        <v>1500</v>
      </c>
      <c r="F33" s="16">
        <v>4500</v>
      </c>
      <c r="G33" s="17"/>
    </row>
    <row r="34" spans="1:7" ht="12.75" customHeight="1" x14ac:dyDescent="0.2">
      <c r="A34" s="5" t="s">
        <v>47</v>
      </c>
      <c r="B34" s="16">
        <v>0</v>
      </c>
      <c r="C34" s="16">
        <v>7000</v>
      </c>
      <c r="D34" s="16">
        <v>0</v>
      </c>
      <c r="E34" s="16">
        <v>0</v>
      </c>
      <c r="F34" s="16"/>
      <c r="G34" s="17" t="s">
        <v>85</v>
      </c>
    </row>
    <row r="35" spans="1:7" ht="12.75" customHeight="1" x14ac:dyDescent="0.2">
      <c r="A35" s="5" t="s">
        <v>72</v>
      </c>
      <c r="B35" s="16"/>
      <c r="C35" s="16"/>
      <c r="D35" s="16"/>
      <c r="E35" s="16"/>
      <c r="F35" s="16">
        <v>0</v>
      </c>
      <c r="G35" s="17" t="s">
        <v>85</v>
      </c>
    </row>
    <row r="36" spans="1:7" ht="12.75" customHeight="1" x14ac:dyDescent="0.2">
      <c r="A36" s="3" t="s">
        <v>49</v>
      </c>
      <c r="B36" s="19">
        <f t="shared" ref="B36:E36" si="2">SUM(B25:B34)</f>
        <v>11998.5</v>
      </c>
      <c r="C36" s="19">
        <f t="shared" si="2"/>
        <v>27100</v>
      </c>
      <c r="D36" s="19">
        <f t="shared" si="2"/>
        <v>10818.439999999999</v>
      </c>
      <c r="E36" s="19">
        <f t="shared" si="2"/>
        <v>19912</v>
      </c>
      <c r="F36" s="19">
        <f>SUM(F25:F35)</f>
        <v>15750</v>
      </c>
      <c r="G36" s="20"/>
    </row>
    <row r="37" spans="1:7" ht="12.75" customHeight="1" x14ac:dyDescent="0.2">
      <c r="A37" s="5"/>
      <c r="B37" s="16"/>
      <c r="C37" s="16"/>
      <c r="D37" s="19"/>
      <c r="E37" s="19"/>
      <c r="F37" s="16"/>
      <c r="G37" s="17"/>
    </row>
    <row r="38" spans="1:7" ht="12.75" customHeight="1" x14ac:dyDescent="0.2">
      <c r="A38" s="3" t="s">
        <v>50</v>
      </c>
      <c r="B38" s="19"/>
      <c r="C38" s="19"/>
      <c r="D38" s="16"/>
      <c r="E38" s="16"/>
      <c r="F38" s="19"/>
      <c r="G38" s="17"/>
    </row>
    <row r="39" spans="1:7" ht="12.75" customHeight="1" x14ac:dyDescent="0.2">
      <c r="A39" s="5"/>
      <c r="B39" s="16"/>
      <c r="C39" s="16"/>
      <c r="D39" s="16"/>
      <c r="E39" s="16"/>
      <c r="F39" s="16"/>
      <c r="G39" s="17"/>
    </row>
    <row r="40" spans="1:7" ht="12.75" customHeight="1" x14ac:dyDescent="0.2">
      <c r="A40" s="5" t="s">
        <v>92</v>
      </c>
      <c r="B40" s="21">
        <v>2247.0499999999997</v>
      </c>
      <c r="C40" s="16">
        <v>2000</v>
      </c>
      <c r="D40" s="16">
        <v>1280.72</v>
      </c>
      <c r="E40" s="16">
        <v>2500</v>
      </c>
      <c r="F40" s="16">
        <v>3000</v>
      </c>
      <c r="G40" s="17"/>
    </row>
    <row r="41" spans="1:7" ht="12.75" customHeight="1" x14ac:dyDescent="0.2">
      <c r="A41" s="5" t="s">
        <v>52</v>
      </c>
      <c r="B41" s="16">
        <v>0</v>
      </c>
      <c r="C41" s="16">
        <v>2000</v>
      </c>
      <c r="D41" s="16">
        <v>2000</v>
      </c>
      <c r="E41" s="16">
        <v>2000</v>
      </c>
      <c r="F41" s="16">
        <v>2000</v>
      </c>
      <c r="G41" s="17"/>
    </row>
    <row r="42" spans="1:7" ht="12.75" customHeight="1" x14ac:dyDescent="0.2">
      <c r="A42" s="5" t="s">
        <v>53</v>
      </c>
      <c r="B42" s="16">
        <v>0</v>
      </c>
      <c r="C42" s="16">
        <v>3500</v>
      </c>
      <c r="D42" s="16">
        <v>2000</v>
      </c>
      <c r="E42" s="16">
        <v>2400</v>
      </c>
      <c r="F42" s="16"/>
      <c r="G42" s="17" t="s">
        <v>85</v>
      </c>
    </row>
    <row r="43" spans="1:7" ht="12.75" customHeight="1" x14ac:dyDescent="0.2">
      <c r="A43" s="5" t="s">
        <v>54</v>
      </c>
      <c r="B43" s="21">
        <v>4345</v>
      </c>
      <c r="C43" s="16">
        <v>1000</v>
      </c>
      <c r="D43" s="16">
        <v>0</v>
      </c>
      <c r="E43" s="16">
        <v>1000</v>
      </c>
      <c r="F43" s="16"/>
      <c r="G43" s="17" t="s">
        <v>85</v>
      </c>
    </row>
    <row r="44" spans="1:7" ht="12.75" customHeight="1" x14ac:dyDescent="0.2">
      <c r="A44" s="3" t="s">
        <v>55</v>
      </c>
      <c r="B44" s="19">
        <f>SUM(B39:B43)</f>
        <v>6592.0499999999993</v>
      </c>
      <c r="C44" s="19">
        <f>SUM(C40:C43)</f>
        <v>8500</v>
      </c>
      <c r="D44" s="19">
        <f t="shared" ref="D44:E44" si="3">SUM(D39:D43)</f>
        <v>5280.72</v>
      </c>
      <c r="E44" s="19">
        <f t="shared" si="3"/>
        <v>7900</v>
      </c>
      <c r="F44" s="19">
        <f>SUM(F40:F43)</f>
        <v>5000</v>
      </c>
      <c r="G44" s="20"/>
    </row>
    <row r="45" spans="1:7" ht="12.75" customHeight="1" x14ac:dyDescent="0.2">
      <c r="A45" s="5"/>
      <c r="B45" s="16"/>
      <c r="C45" s="16"/>
      <c r="D45" s="19"/>
      <c r="E45" s="19"/>
      <c r="F45" s="16"/>
      <c r="G45" s="17"/>
    </row>
    <row r="46" spans="1:7" ht="12.75" customHeight="1" x14ac:dyDescent="0.2">
      <c r="A46" s="5" t="s">
        <v>93</v>
      </c>
      <c r="B46" s="19">
        <v>0</v>
      </c>
      <c r="C46" s="19">
        <v>20000</v>
      </c>
      <c r="D46" s="19">
        <v>0</v>
      </c>
      <c r="E46" s="19">
        <v>20000</v>
      </c>
      <c r="F46" s="19">
        <v>4000</v>
      </c>
      <c r="G46" s="17"/>
    </row>
    <row r="47" spans="1:7" ht="12.75" customHeight="1" x14ac:dyDescent="0.2">
      <c r="A47" s="5"/>
      <c r="B47" s="19"/>
      <c r="C47" s="19"/>
      <c r="D47" s="19"/>
      <c r="E47" s="19"/>
      <c r="F47" s="19"/>
      <c r="G47" s="17"/>
    </row>
    <row r="48" spans="1:7" ht="12.75" customHeight="1" x14ac:dyDescent="0.2">
      <c r="A48" s="24" t="s">
        <v>94</v>
      </c>
      <c r="B48" s="25"/>
      <c r="C48" s="25"/>
      <c r="D48" s="26"/>
      <c r="E48" s="26"/>
      <c r="F48" s="25">
        <v>16000</v>
      </c>
      <c r="G48" s="17"/>
    </row>
    <row r="49" spans="1:7" ht="12.75" customHeight="1" x14ac:dyDescent="0.2">
      <c r="A49" s="24" t="s">
        <v>95</v>
      </c>
      <c r="B49" s="25"/>
      <c r="C49" s="25"/>
      <c r="D49" s="26"/>
      <c r="E49" s="26"/>
      <c r="F49" s="25">
        <v>2000</v>
      </c>
      <c r="G49" s="17"/>
    </row>
    <row r="50" spans="1:7" ht="12.75" customHeight="1" x14ac:dyDescent="0.2">
      <c r="A50" s="24" t="s">
        <v>96</v>
      </c>
      <c r="B50" s="25"/>
      <c r="C50" s="25"/>
      <c r="D50" s="26"/>
      <c r="E50" s="26"/>
      <c r="F50" s="25">
        <v>3000</v>
      </c>
      <c r="G50" s="17"/>
    </row>
    <row r="51" spans="1:7" ht="12.75" customHeight="1" x14ac:dyDescent="0.2">
      <c r="A51" s="24" t="s">
        <v>97</v>
      </c>
      <c r="B51" s="25"/>
      <c r="C51" s="25"/>
      <c r="D51" s="26"/>
      <c r="E51" s="26"/>
      <c r="F51" s="25">
        <v>17500</v>
      </c>
      <c r="G51" s="17"/>
    </row>
    <row r="52" spans="1:7" ht="12.75" customHeight="1" x14ac:dyDescent="0.2">
      <c r="A52" s="24" t="s">
        <v>98</v>
      </c>
      <c r="B52" s="25"/>
      <c r="C52" s="25"/>
      <c r="D52" s="26"/>
      <c r="E52" s="26"/>
      <c r="F52" s="25">
        <v>2000</v>
      </c>
      <c r="G52" s="17"/>
    </row>
    <row r="53" spans="1:7" ht="12.75" customHeight="1" x14ac:dyDescent="0.2">
      <c r="A53" s="24" t="s">
        <v>99</v>
      </c>
      <c r="B53" s="25"/>
      <c r="C53" s="25"/>
      <c r="D53" s="26"/>
      <c r="E53" s="26"/>
      <c r="F53" s="25">
        <v>2000</v>
      </c>
      <c r="G53" s="17"/>
    </row>
    <row r="54" spans="1:7" ht="12.75" customHeight="1" x14ac:dyDescent="0.2">
      <c r="A54" s="27" t="s">
        <v>100</v>
      </c>
      <c r="B54" s="26"/>
      <c r="C54" s="26"/>
      <c r="D54" s="26"/>
      <c r="E54" s="26"/>
      <c r="F54" s="26">
        <f>SUM(F48:F53)</f>
        <v>42500</v>
      </c>
      <c r="G54" s="17"/>
    </row>
    <row r="55" spans="1:7" ht="12.75" customHeight="1" x14ac:dyDescent="0.2">
      <c r="A55" s="5"/>
      <c r="B55" s="16"/>
      <c r="C55" s="16"/>
      <c r="D55" s="19"/>
      <c r="E55" s="19"/>
      <c r="F55" s="16"/>
      <c r="G55" s="17"/>
    </row>
    <row r="56" spans="1:7" ht="12.75" customHeight="1" x14ac:dyDescent="0.2">
      <c r="A56" s="5" t="s">
        <v>101</v>
      </c>
      <c r="B56" s="16"/>
      <c r="C56" s="16"/>
      <c r="D56" s="19"/>
      <c r="E56" s="19"/>
      <c r="F56" s="16">
        <f>F57-F54</f>
        <v>82080</v>
      </c>
      <c r="G56" s="17"/>
    </row>
    <row r="57" spans="1:7" ht="12.75" customHeight="1" x14ac:dyDescent="0.2">
      <c r="A57" s="3" t="s">
        <v>57</v>
      </c>
      <c r="B57" s="19">
        <f t="shared" ref="B57:E57" si="4">SUM(B17,B22,B36,B44)</f>
        <v>66422.149999999994</v>
      </c>
      <c r="C57" s="19">
        <f t="shared" si="4"/>
        <v>87050</v>
      </c>
      <c r="D57" s="19">
        <f t="shared" si="4"/>
        <v>54244.61</v>
      </c>
      <c r="E57" s="19">
        <f t="shared" si="4"/>
        <v>83709</v>
      </c>
      <c r="F57" s="19">
        <f>SUM(F17,F22,F36,F44+F46+F54)</f>
        <v>124580</v>
      </c>
      <c r="G57" s="17"/>
    </row>
    <row r="58" spans="1:7" ht="12.75" customHeight="1" x14ac:dyDescent="0.2">
      <c r="A58" s="5"/>
      <c r="B58" s="16"/>
      <c r="C58" s="16"/>
      <c r="D58" s="19"/>
      <c r="E58" s="19"/>
      <c r="F58" s="16"/>
      <c r="G58" s="17"/>
    </row>
    <row r="59" spans="1:7" ht="12.75" customHeight="1" x14ac:dyDescent="0.2">
      <c r="F59" s="3"/>
    </row>
    <row r="60" spans="1:7" ht="12.75" customHeight="1" x14ac:dyDescent="0.2"/>
    <row r="61" spans="1:7" ht="12.75" customHeight="1" x14ac:dyDescent="0.2"/>
    <row r="62" spans="1:7" ht="12.75" customHeight="1" x14ac:dyDescent="0.2">
      <c r="A62" s="13"/>
    </row>
    <row r="63" spans="1:7" ht="12.75" customHeight="1" x14ac:dyDescent="0.2"/>
    <row r="64" spans="1:7" ht="12.75" customHeight="1" x14ac:dyDescent="0.2">
      <c r="A64" s="13" t="s">
        <v>76</v>
      </c>
      <c r="C64" s="13">
        <v>100</v>
      </c>
      <c r="D64" s="13">
        <v>282.98</v>
      </c>
      <c r="E64" s="13">
        <v>400</v>
      </c>
      <c r="F64" s="13">
        <v>300</v>
      </c>
    </row>
    <row r="65" spans="1:9" ht="12.75" customHeight="1" x14ac:dyDescent="0.2">
      <c r="A65" s="13" t="s">
        <v>77</v>
      </c>
      <c r="C65" s="13">
        <v>1120</v>
      </c>
      <c r="D65" s="13">
        <v>0</v>
      </c>
      <c r="E65" s="13">
        <v>1120</v>
      </c>
      <c r="F65" s="13">
        <v>1120</v>
      </c>
    </row>
    <row r="66" spans="1:9" ht="12.75" customHeight="1" x14ac:dyDescent="0.2">
      <c r="A66" s="13" t="s">
        <v>78</v>
      </c>
      <c r="C66" s="13">
        <v>0</v>
      </c>
      <c r="D66" s="13">
        <v>0</v>
      </c>
      <c r="E66" s="13">
        <v>0</v>
      </c>
      <c r="F66" s="13">
        <v>0</v>
      </c>
    </row>
    <row r="67" spans="1:9" ht="12.75" customHeight="1" x14ac:dyDescent="0.2">
      <c r="A67" s="13" t="s">
        <v>79</v>
      </c>
      <c r="C67" s="13">
        <v>1300</v>
      </c>
      <c r="D67" s="13">
        <v>1534.43</v>
      </c>
      <c r="E67" s="13">
        <v>1534</v>
      </c>
      <c r="F67" s="13">
        <v>1534</v>
      </c>
    </row>
    <row r="68" spans="1:9" ht="12.75" customHeight="1" x14ac:dyDescent="0.2">
      <c r="A68" s="13" t="s">
        <v>80</v>
      </c>
      <c r="C68" s="13">
        <v>0</v>
      </c>
      <c r="D68" s="13">
        <v>0</v>
      </c>
      <c r="E68" s="13">
        <v>1486</v>
      </c>
      <c r="F68" s="13">
        <v>1000</v>
      </c>
    </row>
    <row r="69" spans="1:9" ht="12.75" customHeight="1" x14ac:dyDescent="0.2">
      <c r="A69" s="13" t="s">
        <v>81</v>
      </c>
      <c r="C69" s="13">
        <v>0</v>
      </c>
      <c r="D69" s="13">
        <v>50</v>
      </c>
      <c r="E69" s="13">
        <v>50</v>
      </c>
      <c r="F69" s="13">
        <v>0</v>
      </c>
    </row>
    <row r="70" spans="1:9" ht="12.75" customHeight="1" x14ac:dyDescent="0.2">
      <c r="A70" s="28" t="s">
        <v>87</v>
      </c>
      <c r="B70" s="28"/>
      <c r="C70" s="28"/>
      <c r="D70" s="28"/>
      <c r="E70" s="28"/>
      <c r="F70" s="28">
        <f>SUM(F64:F69)</f>
        <v>3954</v>
      </c>
    </row>
    <row r="71" spans="1:9" ht="12.75" customHeight="1" x14ac:dyDescent="0.2">
      <c r="A71" s="28" t="s">
        <v>75</v>
      </c>
      <c r="B71" s="28"/>
      <c r="C71" s="28">
        <v>62400</v>
      </c>
      <c r="D71" s="28">
        <v>62400</v>
      </c>
      <c r="E71" s="28">
        <v>62400</v>
      </c>
      <c r="F71" s="29">
        <f>F57-F70</f>
        <v>120626</v>
      </c>
      <c r="G71" s="30">
        <f>F71/E71-1</f>
        <v>0.93310897435897444</v>
      </c>
    </row>
    <row r="72" spans="1:9" ht="12.75" customHeight="1" x14ac:dyDescent="0.2"/>
    <row r="73" spans="1:9" ht="12.75" customHeight="1" x14ac:dyDescent="0.2"/>
    <row r="74" spans="1:9" ht="12.75" customHeight="1" x14ac:dyDescent="0.2">
      <c r="G74" s="31" t="s">
        <v>102</v>
      </c>
      <c r="H74" s="13" t="s">
        <v>103</v>
      </c>
      <c r="I74" s="31" t="s">
        <v>104</v>
      </c>
    </row>
    <row r="75" spans="1:9" ht="12.75" customHeight="1" x14ac:dyDescent="0.2">
      <c r="A75" s="13" t="s">
        <v>105</v>
      </c>
      <c r="E75" s="32">
        <f>B93</f>
        <v>31.779999999999745</v>
      </c>
      <c r="F75" s="32">
        <f>F71/E76</f>
        <v>61.434203205127709</v>
      </c>
      <c r="G75" s="33">
        <f>F75-E75</f>
        <v>29.654203205127963</v>
      </c>
      <c r="H75" s="34">
        <f>G75/12</f>
        <v>2.4711836004273304</v>
      </c>
      <c r="I75" s="35">
        <f>G75/52.4</f>
        <v>0.56591990849480844</v>
      </c>
    </row>
    <row r="76" spans="1:9" ht="12.75" customHeight="1" x14ac:dyDescent="0.2">
      <c r="A76" s="13" t="s">
        <v>106</v>
      </c>
      <c r="E76" s="32">
        <f>E71/E75</f>
        <v>1963.499056010085</v>
      </c>
    </row>
    <row r="77" spans="1:9" ht="12.75" customHeight="1" x14ac:dyDescent="0.2"/>
    <row r="78" spans="1:9" ht="12.75" customHeight="1" x14ac:dyDescent="0.25">
      <c r="A78" s="36"/>
    </row>
    <row r="79" spans="1:9" ht="12.75" customHeight="1" x14ac:dyDescent="0.2"/>
    <row r="80" spans="1:9" ht="12.75" customHeight="1" x14ac:dyDescent="0.2"/>
    <row r="81" spans="1:5" ht="12.75" customHeight="1" x14ac:dyDescent="0.2">
      <c r="A81" s="3" t="s">
        <v>107</v>
      </c>
      <c r="B81" s="3" t="s">
        <v>108</v>
      </c>
      <c r="D81" s="4" t="s">
        <v>107</v>
      </c>
      <c r="E81" s="4" t="s">
        <v>109</v>
      </c>
    </row>
    <row r="82" spans="1:5" ht="12.75" customHeight="1" x14ac:dyDescent="0.2">
      <c r="A82" s="37" t="s">
        <v>110</v>
      </c>
      <c r="B82" s="38">
        <v>88.4399999999996</v>
      </c>
      <c r="C82" s="13"/>
      <c r="D82" s="37" t="s">
        <v>110</v>
      </c>
      <c r="E82" s="38">
        <f t="shared" ref="E82:E87" si="5">B82*1.07</f>
        <v>94.630799999999581</v>
      </c>
    </row>
    <row r="83" spans="1:5" ht="12.75" customHeight="1" x14ac:dyDescent="0.2">
      <c r="A83" s="37" t="s">
        <v>111</v>
      </c>
      <c r="B83" s="38">
        <v>83.359999999999673</v>
      </c>
      <c r="C83" s="13"/>
      <c r="D83" s="37" t="s">
        <v>111</v>
      </c>
      <c r="E83" s="38">
        <f t="shared" si="5"/>
        <v>89.195199999999659</v>
      </c>
    </row>
    <row r="84" spans="1:5" ht="12.75" customHeight="1" x14ac:dyDescent="0.2">
      <c r="A84" s="37" t="s">
        <v>112</v>
      </c>
      <c r="B84" s="38">
        <v>67.429999999999836</v>
      </c>
      <c r="C84" s="13"/>
      <c r="D84" s="37" t="s">
        <v>112</v>
      </c>
      <c r="E84" s="38">
        <f t="shared" si="5"/>
        <v>72.150099999999824</v>
      </c>
    </row>
    <row r="85" spans="1:5" ht="12.75" customHeight="1" x14ac:dyDescent="0.2">
      <c r="A85" s="37" t="s">
        <v>113</v>
      </c>
      <c r="B85" s="38">
        <v>67.029999999999745</v>
      </c>
      <c r="C85" s="13"/>
      <c r="D85" s="37" t="s">
        <v>113</v>
      </c>
      <c r="E85" s="38">
        <f t="shared" si="5"/>
        <v>71.722099999999728</v>
      </c>
    </row>
    <row r="86" spans="1:5" ht="12.75" customHeight="1" x14ac:dyDescent="0.2">
      <c r="A86" s="37" t="s">
        <v>114</v>
      </c>
      <c r="B86" s="38">
        <v>66.459999999999582</v>
      </c>
      <c r="C86" s="13"/>
      <c r="D86" s="37" t="s">
        <v>114</v>
      </c>
      <c r="E86" s="38">
        <f t="shared" si="5"/>
        <v>71.112199999999561</v>
      </c>
    </row>
    <row r="87" spans="1:5" ht="12.75" customHeight="1" x14ac:dyDescent="0.2">
      <c r="A87" s="37" t="s">
        <v>115</v>
      </c>
      <c r="B87" s="38">
        <v>65.6899999999996</v>
      </c>
      <c r="C87" s="13"/>
      <c r="D87" s="37" t="s">
        <v>115</v>
      </c>
      <c r="E87" s="38">
        <f t="shared" si="5"/>
        <v>70.28829999999958</v>
      </c>
    </row>
    <row r="88" spans="1:5" ht="12.75" customHeight="1" x14ac:dyDescent="0.2">
      <c r="A88" s="37" t="s">
        <v>116</v>
      </c>
      <c r="B88" s="38">
        <v>55.159999999999854</v>
      </c>
      <c r="C88" s="13"/>
      <c r="D88" s="39" t="s">
        <v>117</v>
      </c>
      <c r="E88" s="40">
        <f>F75</f>
        <v>61.434203205127709</v>
      </c>
    </row>
    <row r="89" spans="1:5" ht="12.75" customHeight="1" x14ac:dyDescent="0.2">
      <c r="A89" s="37" t="s">
        <v>118</v>
      </c>
      <c r="B89" s="38">
        <v>49.819999999999709</v>
      </c>
      <c r="C89" s="13"/>
      <c r="D89" s="37" t="s">
        <v>116</v>
      </c>
      <c r="E89" s="38">
        <f t="shared" ref="E89:E93" si="6">B88*1.07</f>
        <v>59.021199999999851</v>
      </c>
    </row>
    <row r="90" spans="1:5" ht="12.75" customHeight="1" x14ac:dyDescent="0.2">
      <c r="A90" s="37" t="s">
        <v>119</v>
      </c>
      <c r="B90" s="38">
        <v>38.419999999999618</v>
      </c>
      <c r="C90" s="13"/>
      <c r="D90" s="37" t="s">
        <v>118</v>
      </c>
      <c r="E90" s="38">
        <f t="shared" si="6"/>
        <v>53.307399999999689</v>
      </c>
    </row>
    <row r="91" spans="1:5" ht="12.75" customHeight="1" x14ac:dyDescent="0.2">
      <c r="A91" s="37" t="s">
        <v>120</v>
      </c>
      <c r="B91" s="38">
        <v>34.089999999999691</v>
      </c>
      <c r="C91" s="13"/>
      <c r="D91" s="37" t="s">
        <v>119</v>
      </c>
      <c r="E91" s="38">
        <f t="shared" si="6"/>
        <v>41.109399999999596</v>
      </c>
    </row>
    <row r="92" spans="1:5" ht="12.75" customHeight="1" x14ac:dyDescent="0.2">
      <c r="A92" s="37" t="s">
        <v>121</v>
      </c>
      <c r="B92" s="38">
        <v>33.259999999999764</v>
      </c>
      <c r="C92" s="13"/>
      <c r="D92" s="37" t="s">
        <v>120</v>
      </c>
      <c r="E92" s="38">
        <f t="shared" si="6"/>
        <v>36.476299999999668</v>
      </c>
    </row>
    <row r="93" spans="1:5" ht="12.75" customHeight="1" x14ac:dyDescent="0.2">
      <c r="A93" s="39" t="s">
        <v>117</v>
      </c>
      <c r="B93" s="40">
        <v>31.779999999999745</v>
      </c>
      <c r="C93" s="13"/>
      <c r="D93" s="37" t="s">
        <v>121</v>
      </c>
      <c r="E93" s="38">
        <f t="shared" si="6"/>
        <v>35.588199999999752</v>
      </c>
    </row>
    <row r="94" spans="1:5" ht="12.75" customHeight="1" x14ac:dyDescent="0.2">
      <c r="A94" s="37" t="s">
        <v>122</v>
      </c>
      <c r="B94" s="38">
        <v>30.089999999999691</v>
      </c>
      <c r="C94" s="13"/>
      <c r="D94" s="37" t="s">
        <v>122</v>
      </c>
      <c r="E94" s="38">
        <f t="shared" ref="E94:E103" si="7">B94*1.07</f>
        <v>32.196299999999674</v>
      </c>
    </row>
    <row r="95" spans="1:5" ht="12.75" customHeight="1" x14ac:dyDescent="0.2">
      <c r="A95" s="37" t="s">
        <v>123</v>
      </c>
      <c r="B95" s="38">
        <v>28.9399999999996</v>
      </c>
      <c r="C95" s="13"/>
      <c r="D95" s="37" t="s">
        <v>123</v>
      </c>
      <c r="E95" s="38">
        <f t="shared" si="7"/>
        <v>30.965799999999575</v>
      </c>
    </row>
    <row r="96" spans="1:5" ht="12.75" customHeight="1" x14ac:dyDescent="0.2">
      <c r="A96" s="37" t="s">
        <v>124</v>
      </c>
      <c r="B96" s="38">
        <v>27.769999999999982</v>
      </c>
      <c r="C96" s="13"/>
      <c r="D96" s="37" t="s">
        <v>124</v>
      </c>
      <c r="E96" s="38">
        <f t="shared" si="7"/>
        <v>29.713899999999981</v>
      </c>
    </row>
    <row r="97" spans="1:5" ht="12.75" customHeight="1" x14ac:dyDescent="0.2">
      <c r="A97" s="37" t="s">
        <v>125</v>
      </c>
      <c r="B97" s="38">
        <v>24.059999999999945</v>
      </c>
      <c r="C97" s="13"/>
      <c r="D97" s="37" t="s">
        <v>125</v>
      </c>
      <c r="E97" s="38">
        <f t="shared" si="7"/>
        <v>25.744199999999942</v>
      </c>
    </row>
    <row r="98" spans="1:5" ht="12.75" customHeight="1" x14ac:dyDescent="0.2">
      <c r="A98" s="37" t="s">
        <v>126</v>
      </c>
      <c r="B98" s="38">
        <v>23.209999999999582</v>
      </c>
      <c r="C98" s="13"/>
      <c r="D98" s="37" t="s">
        <v>126</v>
      </c>
      <c r="E98" s="38">
        <f t="shared" si="7"/>
        <v>24.834699999999554</v>
      </c>
    </row>
    <row r="99" spans="1:5" ht="12.75" customHeight="1" x14ac:dyDescent="0.2">
      <c r="A99" s="37" t="s">
        <v>127</v>
      </c>
      <c r="B99" s="38">
        <v>20.9699999999998</v>
      </c>
      <c r="C99" s="13"/>
      <c r="D99" s="37" t="s">
        <v>127</v>
      </c>
      <c r="E99" s="38">
        <f t="shared" si="7"/>
        <v>22.437899999999786</v>
      </c>
    </row>
    <row r="100" spans="1:5" ht="12.75" customHeight="1" x14ac:dyDescent="0.2">
      <c r="A100" s="37" t="s">
        <v>128</v>
      </c>
      <c r="B100" s="38">
        <v>16.909999999999854</v>
      </c>
      <c r="C100" s="13"/>
      <c r="D100" s="37" t="s">
        <v>128</v>
      </c>
      <c r="E100" s="38">
        <f t="shared" si="7"/>
        <v>18.093699999999846</v>
      </c>
    </row>
    <row r="101" spans="1:5" ht="12.75" customHeight="1" x14ac:dyDescent="0.2">
      <c r="A101" s="37" t="s">
        <v>129</v>
      </c>
      <c r="B101" s="38">
        <v>16.199999999999818</v>
      </c>
      <c r="C101" s="13"/>
      <c r="D101" s="37" t="s">
        <v>129</v>
      </c>
      <c r="E101" s="38">
        <f t="shared" si="7"/>
        <v>17.333999999999808</v>
      </c>
    </row>
    <row r="102" spans="1:5" ht="12.75" customHeight="1" x14ac:dyDescent="0.2">
      <c r="A102" s="37" t="s">
        <v>130</v>
      </c>
      <c r="B102" s="38">
        <v>10.179999999999836</v>
      </c>
      <c r="C102" s="13"/>
      <c r="D102" s="37" t="s">
        <v>130</v>
      </c>
      <c r="E102" s="38">
        <f t="shared" si="7"/>
        <v>10.892599999999826</v>
      </c>
    </row>
    <row r="103" spans="1:5" ht="12.75" customHeight="1" x14ac:dyDescent="0.2">
      <c r="A103" s="37" t="s">
        <v>131</v>
      </c>
      <c r="B103" s="38">
        <v>0</v>
      </c>
      <c r="C103" s="13"/>
      <c r="D103" s="37" t="s">
        <v>131</v>
      </c>
      <c r="E103" s="38">
        <f t="shared" si="7"/>
        <v>0</v>
      </c>
    </row>
    <row r="104" spans="1:5" ht="12.75" customHeight="1" x14ac:dyDescent="0.2"/>
    <row r="105" spans="1:5" ht="12.75" customHeight="1" x14ac:dyDescent="0.2"/>
    <row r="106" spans="1:5" ht="12.75" customHeight="1" x14ac:dyDescent="0.2"/>
    <row r="107" spans="1:5" ht="12.75" customHeight="1" x14ac:dyDescent="0.2"/>
    <row r="108" spans="1:5" ht="12.75" customHeight="1" x14ac:dyDescent="0.2"/>
    <row r="109" spans="1:5" ht="12.75" customHeight="1" x14ac:dyDescent="0.2">
      <c r="A109" s="3"/>
      <c r="B109" s="4" t="s">
        <v>132</v>
      </c>
      <c r="C109" s="4" t="s">
        <v>133</v>
      </c>
      <c r="D109" s="15" t="s">
        <v>134</v>
      </c>
      <c r="E109" s="4" t="s">
        <v>135</v>
      </c>
    </row>
    <row r="110" spans="1:5" ht="12.75" customHeight="1" x14ac:dyDescent="0.2">
      <c r="A110" s="3" t="s">
        <v>136</v>
      </c>
      <c r="B110" s="16"/>
      <c r="C110" s="16"/>
      <c r="D110" s="16"/>
      <c r="E110" s="16"/>
    </row>
    <row r="111" spans="1:5" ht="12.75" customHeight="1" x14ac:dyDescent="0.2">
      <c r="A111" s="5" t="s">
        <v>22</v>
      </c>
      <c r="B111" s="16">
        <v>2320</v>
      </c>
      <c r="C111" s="16"/>
      <c r="D111" s="16"/>
      <c r="E111" s="16">
        <f t="shared" ref="E111:E118" si="8">B111+C111-D111</f>
        <v>2320</v>
      </c>
    </row>
    <row r="112" spans="1:5" ht="12.75" customHeight="1" x14ac:dyDescent="0.2">
      <c r="A112" s="5" t="s">
        <v>24</v>
      </c>
      <c r="B112" s="16">
        <v>250</v>
      </c>
      <c r="C112" s="16"/>
      <c r="D112" s="16"/>
      <c r="E112" s="16">
        <f t="shared" si="8"/>
        <v>250</v>
      </c>
    </row>
    <row r="113" spans="1:5" ht="12.75" customHeight="1" x14ac:dyDescent="0.2">
      <c r="A113" s="5" t="s">
        <v>25</v>
      </c>
      <c r="B113" s="16">
        <v>5220</v>
      </c>
      <c r="C113" s="16"/>
      <c r="D113" s="16"/>
      <c r="E113" s="16">
        <f t="shared" si="8"/>
        <v>5220</v>
      </c>
    </row>
    <row r="114" spans="1:5" ht="12.75" customHeight="1" x14ac:dyDescent="0.2">
      <c r="A114" s="16" t="s">
        <v>137</v>
      </c>
      <c r="B114" s="16"/>
      <c r="C114" s="16">
        <v>2000</v>
      </c>
      <c r="D114" s="16"/>
      <c r="E114" s="16">
        <f t="shared" si="8"/>
        <v>2000</v>
      </c>
    </row>
    <row r="115" spans="1:5" ht="12.75" customHeight="1" x14ac:dyDescent="0.2">
      <c r="A115" s="16" t="s">
        <v>46</v>
      </c>
      <c r="B115" s="16"/>
      <c r="C115" s="16">
        <v>3000</v>
      </c>
      <c r="D115" s="16"/>
      <c r="E115" s="16">
        <f t="shared" si="8"/>
        <v>3000</v>
      </c>
    </row>
    <row r="116" spans="1:5" ht="12.75" customHeight="1" x14ac:dyDescent="0.2">
      <c r="A116" s="16" t="s">
        <v>138</v>
      </c>
      <c r="B116" s="16"/>
      <c r="C116" s="16">
        <v>17500</v>
      </c>
      <c r="D116" s="16"/>
      <c r="E116" s="16">
        <f t="shared" si="8"/>
        <v>17500</v>
      </c>
    </row>
    <row r="117" spans="1:5" ht="12.75" customHeight="1" x14ac:dyDescent="0.2">
      <c r="A117" s="16" t="s">
        <v>70</v>
      </c>
      <c r="B117" s="16"/>
      <c r="C117" s="16">
        <v>2000</v>
      </c>
      <c r="D117" s="16"/>
      <c r="E117" s="16">
        <f t="shared" si="8"/>
        <v>2000</v>
      </c>
    </row>
    <row r="118" spans="1:5" ht="12.75" customHeight="1" x14ac:dyDescent="0.2">
      <c r="A118" s="16" t="s">
        <v>139</v>
      </c>
      <c r="B118" s="16"/>
      <c r="C118" s="16">
        <v>2000</v>
      </c>
      <c r="D118" s="16"/>
      <c r="E118" s="16">
        <f t="shared" si="8"/>
        <v>2000</v>
      </c>
    </row>
    <row r="119" spans="1:5" ht="12.75" customHeight="1" x14ac:dyDescent="0.2">
      <c r="A119" s="5"/>
      <c r="B119" s="16"/>
      <c r="C119" s="16"/>
      <c r="D119" s="16"/>
      <c r="E119" s="16"/>
    </row>
    <row r="120" spans="1:5" ht="12.75" customHeight="1" x14ac:dyDescent="0.2">
      <c r="A120" s="16" t="s">
        <v>140</v>
      </c>
      <c r="B120" s="16">
        <f t="shared" ref="B120:E120" si="9">SUM(B111:B119)</f>
        <v>7790</v>
      </c>
      <c r="C120" s="16">
        <f t="shared" si="9"/>
        <v>26500</v>
      </c>
      <c r="D120" s="16">
        <f t="shared" si="9"/>
        <v>0</v>
      </c>
      <c r="E120" s="16">
        <f t="shared" si="9"/>
        <v>34290</v>
      </c>
    </row>
    <row r="121" spans="1:5" ht="12.75" customHeight="1" x14ac:dyDescent="0.2"/>
    <row r="122" spans="1:5" ht="12.75" customHeight="1" x14ac:dyDescent="0.2"/>
    <row r="123" spans="1:5" ht="12.75" customHeight="1" x14ac:dyDescent="0.2"/>
    <row r="124" spans="1:5" ht="12.75" customHeight="1" x14ac:dyDescent="0.2"/>
    <row r="125" spans="1:5" ht="12.75" customHeight="1" x14ac:dyDescent="0.2">
      <c r="A125" s="5" t="s">
        <v>141</v>
      </c>
      <c r="B125" s="5"/>
      <c r="C125" s="5"/>
      <c r="D125" s="5">
        <v>62000</v>
      </c>
    </row>
    <row r="126" spans="1:5" ht="12.75" customHeight="1" x14ac:dyDescent="0.2">
      <c r="A126" s="5" t="s">
        <v>142</v>
      </c>
      <c r="B126" s="5"/>
      <c r="C126" s="5"/>
      <c r="D126" s="5">
        <v>29000</v>
      </c>
    </row>
    <row r="127" spans="1:5" ht="12.75" customHeight="1" x14ac:dyDescent="0.2">
      <c r="A127" s="5"/>
      <c r="B127" s="5"/>
      <c r="C127" s="5"/>
      <c r="D127" s="5"/>
    </row>
    <row r="128" spans="1:5" ht="12.75" customHeight="1" x14ac:dyDescent="0.2">
      <c r="A128" s="5" t="s">
        <v>143</v>
      </c>
      <c r="B128" s="5"/>
      <c r="C128" s="5"/>
      <c r="D128" s="5">
        <f>D125-D126</f>
        <v>33000</v>
      </c>
    </row>
    <row r="129" spans="1:4" ht="12.75" customHeight="1" x14ac:dyDescent="0.2">
      <c r="A129" s="41"/>
      <c r="B129" s="41"/>
      <c r="C129" s="41"/>
      <c r="D129" s="41"/>
    </row>
    <row r="130" spans="1:4" ht="12.75" customHeight="1" x14ac:dyDescent="0.2">
      <c r="A130" s="5" t="s">
        <v>144</v>
      </c>
      <c r="B130" s="5"/>
      <c r="C130" s="5"/>
      <c r="D130" s="5"/>
    </row>
    <row r="131" spans="1:4" ht="12.75" customHeight="1" x14ac:dyDescent="0.2">
      <c r="A131" s="5"/>
      <c r="B131" s="5" t="s">
        <v>22</v>
      </c>
      <c r="C131" s="16">
        <v>2320</v>
      </c>
      <c r="D131" s="5"/>
    </row>
    <row r="132" spans="1:4" ht="12.75" customHeight="1" x14ac:dyDescent="0.2">
      <c r="A132" s="5"/>
      <c r="B132" s="5" t="s">
        <v>24</v>
      </c>
      <c r="C132" s="16">
        <v>250</v>
      </c>
      <c r="D132" s="5"/>
    </row>
    <row r="133" spans="1:4" ht="12.75" customHeight="1" x14ac:dyDescent="0.2">
      <c r="A133" s="5"/>
      <c r="B133" s="5" t="s">
        <v>25</v>
      </c>
      <c r="C133" s="16">
        <v>5220</v>
      </c>
      <c r="D133" s="5"/>
    </row>
    <row r="134" spans="1:4" ht="12.75" customHeight="1" x14ac:dyDescent="0.2">
      <c r="A134" s="5" t="s">
        <v>145</v>
      </c>
      <c r="B134" s="5"/>
      <c r="C134" s="5"/>
      <c r="D134" s="16">
        <f>SUM(C131:C133)</f>
        <v>7790</v>
      </c>
    </row>
    <row r="135" spans="1:4" ht="12.75" customHeight="1" x14ac:dyDescent="0.2">
      <c r="A135" s="5"/>
      <c r="B135" s="5"/>
      <c r="C135" s="5"/>
      <c r="D135" s="5"/>
    </row>
    <row r="136" spans="1:4" ht="12.75" customHeight="1" x14ac:dyDescent="0.2">
      <c r="A136" s="5" t="s">
        <v>146</v>
      </c>
      <c r="B136" s="5"/>
      <c r="C136" s="5"/>
      <c r="D136" s="16">
        <f>D128-D134</f>
        <v>25210</v>
      </c>
    </row>
    <row r="137" spans="1:4" ht="12.75" customHeight="1" x14ac:dyDescent="0.2"/>
    <row r="138" spans="1:4" ht="12.75" customHeight="1" x14ac:dyDescent="0.2"/>
    <row r="139" spans="1:4" ht="12.75" customHeight="1" x14ac:dyDescent="0.2"/>
    <row r="140" spans="1:4" ht="12.75" customHeight="1" x14ac:dyDescent="0.2"/>
    <row r="141" spans="1:4" ht="12.75" customHeight="1" x14ac:dyDescent="0.2"/>
    <row r="142" spans="1:4" ht="12.75" customHeight="1" x14ac:dyDescent="0.2"/>
    <row r="143" spans="1:4" ht="12.75" customHeight="1" x14ac:dyDescent="0.2"/>
    <row r="144" spans="1: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E2"/>
    <mergeCell ref="A3:E3"/>
  </mergeCells>
  <pageMargins left="0.74803149606299213" right="0.74803149606299213" top="0.98425196850393704" bottom="0.98425196850393704" header="0" footer="0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00"/>
  <sheetViews>
    <sheetView workbookViewId="0"/>
  </sheetViews>
  <sheetFormatPr defaultColWidth="12.5703125" defaultRowHeight="15" customHeight="1" x14ac:dyDescent="0.2"/>
  <cols>
    <col min="1" max="1" width="39.140625" customWidth="1"/>
    <col min="2" max="2" width="26" customWidth="1"/>
    <col min="3" max="3" width="10.5703125" customWidth="1"/>
    <col min="4" max="4" width="18.85546875" customWidth="1"/>
    <col min="5" max="5" width="18.28515625" customWidth="1"/>
    <col min="6" max="6" width="9" customWidth="1"/>
    <col min="7" max="7" width="38.7109375" customWidth="1"/>
    <col min="8" max="26" width="8.5703125" customWidth="1"/>
  </cols>
  <sheetData>
    <row r="1" spans="1:7" ht="12.75" customHeight="1" x14ac:dyDescent="0.2">
      <c r="A1" s="84" t="s">
        <v>0</v>
      </c>
      <c r="B1" s="85"/>
      <c r="C1" s="85"/>
      <c r="D1" s="85"/>
      <c r="E1" s="85"/>
    </row>
    <row r="2" spans="1:7" ht="12.75" customHeight="1" x14ac:dyDescent="0.2">
      <c r="A2" s="85"/>
      <c r="B2" s="85"/>
      <c r="C2" s="85"/>
      <c r="D2" s="85"/>
      <c r="E2" s="85"/>
    </row>
    <row r="3" spans="1:7" ht="12.75" customHeight="1" x14ac:dyDescent="0.2">
      <c r="A3" s="86" t="s">
        <v>58</v>
      </c>
      <c r="B3" s="85"/>
      <c r="C3" s="85"/>
      <c r="D3" s="85"/>
      <c r="E3" s="85"/>
    </row>
    <row r="4" spans="1:7" ht="12.75" customHeight="1" x14ac:dyDescent="0.25">
      <c r="A4" s="1"/>
      <c r="B4" s="1"/>
      <c r="C4" s="1"/>
      <c r="D4" s="1"/>
      <c r="E4" s="1"/>
    </row>
    <row r="5" spans="1:7" ht="12.75" customHeight="1" x14ac:dyDescent="0.2"/>
    <row r="6" spans="1:7" ht="12.75" customHeight="1" x14ac:dyDescent="0.2">
      <c r="A6" s="3" t="s">
        <v>2</v>
      </c>
      <c r="B6" s="4" t="s">
        <v>59</v>
      </c>
      <c r="C6" s="4" t="s">
        <v>1</v>
      </c>
      <c r="D6" s="4" t="s">
        <v>60</v>
      </c>
      <c r="E6" s="4" t="s">
        <v>61</v>
      </c>
      <c r="F6" s="4" t="s">
        <v>58</v>
      </c>
      <c r="G6" s="15" t="s">
        <v>9</v>
      </c>
    </row>
    <row r="7" spans="1:7" ht="12.75" customHeight="1" x14ac:dyDescent="0.2">
      <c r="A7" s="5" t="s">
        <v>10</v>
      </c>
      <c r="B7" s="16">
        <v>28686.109999999993</v>
      </c>
      <c r="C7" s="16">
        <v>29000</v>
      </c>
      <c r="D7" s="16">
        <v>16119.940000000002</v>
      </c>
      <c r="E7" s="16">
        <v>30120</v>
      </c>
      <c r="F7" s="16">
        <v>35280</v>
      </c>
      <c r="G7" s="17"/>
    </row>
    <row r="8" spans="1:7" ht="12.75" customHeight="1" x14ac:dyDescent="0.2">
      <c r="A8" s="5" t="s">
        <v>11</v>
      </c>
      <c r="B8" s="16">
        <v>4475.08</v>
      </c>
      <c r="C8" s="16">
        <v>5000</v>
      </c>
      <c r="D8" s="16">
        <v>4040.6499999999996</v>
      </c>
      <c r="E8" s="16">
        <v>5000</v>
      </c>
      <c r="F8" s="16">
        <v>5250</v>
      </c>
      <c r="G8" s="17"/>
    </row>
    <row r="9" spans="1:7" ht="12.75" customHeight="1" x14ac:dyDescent="0.2">
      <c r="A9" s="5" t="s">
        <v>88</v>
      </c>
      <c r="B9" s="16">
        <v>40</v>
      </c>
      <c r="C9" s="16">
        <v>300</v>
      </c>
      <c r="D9" s="16">
        <v>80</v>
      </c>
      <c r="E9" s="16">
        <v>750</v>
      </c>
      <c r="F9" s="16">
        <v>500</v>
      </c>
      <c r="G9" s="17"/>
    </row>
    <row r="10" spans="1:7" ht="12.75" customHeight="1" x14ac:dyDescent="0.2">
      <c r="A10" s="5" t="s">
        <v>62</v>
      </c>
      <c r="B10" s="16"/>
      <c r="C10" s="16"/>
      <c r="D10" s="16"/>
      <c r="E10" s="16"/>
      <c r="F10" s="16">
        <v>750</v>
      </c>
      <c r="G10" s="17"/>
    </row>
    <row r="11" spans="1:7" ht="12.75" customHeight="1" x14ac:dyDescent="0.2">
      <c r="A11" s="5" t="s">
        <v>89</v>
      </c>
      <c r="B11" s="16">
        <v>1673.16</v>
      </c>
      <c r="C11" s="16">
        <v>1700</v>
      </c>
      <c r="D11" s="16">
        <v>1500.09</v>
      </c>
      <c r="E11" s="16">
        <v>1700</v>
      </c>
      <c r="F11" s="16">
        <v>1800</v>
      </c>
      <c r="G11" s="17"/>
    </row>
    <row r="12" spans="1:7" ht="12.75" customHeight="1" x14ac:dyDescent="0.2">
      <c r="A12" s="5" t="s">
        <v>14</v>
      </c>
      <c r="B12" s="16">
        <v>2713.13</v>
      </c>
      <c r="C12" s="16">
        <v>1800</v>
      </c>
      <c r="D12" s="16">
        <v>2607.16</v>
      </c>
      <c r="E12" s="16">
        <v>2607</v>
      </c>
      <c r="F12" s="16">
        <v>3000</v>
      </c>
      <c r="G12" s="17" t="s">
        <v>15</v>
      </c>
    </row>
    <row r="13" spans="1:7" ht="12.75" customHeight="1" x14ac:dyDescent="0.2">
      <c r="A13" s="5" t="s">
        <v>16</v>
      </c>
      <c r="B13" s="16">
        <v>0</v>
      </c>
      <c r="C13" s="16">
        <v>4000</v>
      </c>
      <c r="D13" s="16">
        <v>5970.26</v>
      </c>
      <c r="E13" s="16">
        <v>5970</v>
      </c>
      <c r="F13" s="16">
        <v>0</v>
      </c>
      <c r="G13" s="17"/>
    </row>
    <row r="14" spans="1:7" ht="12.75" customHeight="1" x14ac:dyDescent="0.2">
      <c r="A14" s="5" t="s">
        <v>90</v>
      </c>
      <c r="B14" s="16">
        <v>483.99</v>
      </c>
      <c r="C14" s="16">
        <v>400</v>
      </c>
      <c r="D14" s="16">
        <v>0</v>
      </c>
      <c r="E14" s="16">
        <v>0</v>
      </c>
      <c r="F14" s="16">
        <v>500</v>
      </c>
      <c r="G14" s="17"/>
    </row>
    <row r="15" spans="1:7" ht="12.75" customHeight="1" x14ac:dyDescent="0.2">
      <c r="A15" s="5" t="s">
        <v>18</v>
      </c>
      <c r="B15" s="16">
        <v>145.82</v>
      </c>
      <c r="C15" s="16">
        <v>250</v>
      </c>
      <c r="D15" s="18">
        <v>0</v>
      </c>
      <c r="E15" s="16">
        <v>250</v>
      </c>
      <c r="F15" s="16">
        <v>250</v>
      </c>
      <c r="G15" s="17"/>
    </row>
    <row r="16" spans="1:7" ht="12.75" customHeight="1" x14ac:dyDescent="0.2">
      <c r="A16" s="5" t="s">
        <v>19</v>
      </c>
      <c r="B16" s="16"/>
      <c r="C16" s="16"/>
      <c r="E16" s="16"/>
      <c r="F16" s="16"/>
      <c r="G16" s="17"/>
    </row>
    <row r="17" spans="1:7" ht="12.75" customHeight="1" x14ac:dyDescent="0.2">
      <c r="A17" s="3" t="s">
        <v>20</v>
      </c>
      <c r="B17" s="19">
        <f t="shared" ref="B17:F17" si="0">SUM(B7:B16)</f>
        <v>38217.289999999994</v>
      </c>
      <c r="C17" s="19">
        <f t="shared" si="0"/>
        <v>42450</v>
      </c>
      <c r="D17" s="19">
        <f t="shared" si="0"/>
        <v>30318.100000000006</v>
      </c>
      <c r="E17" s="19">
        <f t="shared" si="0"/>
        <v>46397</v>
      </c>
      <c r="F17" s="19">
        <f t="shared" si="0"/>
        <v>47330</v>
      </c>
      <c r="G17" s="20"/>
    </row>
    <row r="18" spans="1:7" ht="12.75" customHeight="1" x14ac:dyDescent="0.2">
      <c r="A18" s="5"/>
      <c r="B18" s="16"/>
      <c r="C18" s="19"/>
      <c r="D18" s="19"/>
      <c r="E18" s="19"/>
      <c r="F18" s="19"/>
      <c r="G18" s="17"/>
    </row>
    <row r="19" spans="1:7" ht="12.75" customHeight="1" x14ac:dyDescent="0.2">
      <c r="A19" s="3" t="s">
        <v>30</v>
      </c>
      <c r="B19" s="19"/>
      <c r="C19" s="16"/>
      <c r="D19" s="16"/>
      <c r="E19" s="16"/>
      <c r="F19" s="16"/>
      <c r="G19" s="17"/>
    </row>
    <row r="20" spans="1:7" ht="12.75" customHeight="1" x14ac:dyDescent="0.2">
      <c r="A20" s="5" t="s">
        <v>31</v>
      </c>
      <c r="B20" s="21">
        <v>4515.41</v>
      </c>
      <c r="C20" s="16">
        <v>3500</v>
      </c>
      <c r="D20" s="16">
        <v>3608.7200000000003</v>
      </c>
      <c r="E20" s="16">
        <v>4000</v>
      </c>
      <c r="F20" s="16">
        <v>3000</v>
      </c>
      <c r="G20" s="17"/>
    </row>
    <row r="21" spans="1:7" ht="12.75" customHeight="1" x14ac:dyDescent="0.2">
      <c r="A21" s="5" t="s">
        <v>65</v>
      </c>
      <c r="B21" s="21">
        <v>5098.8999999999996</v>
      </c>
      <c r="C21" s="16">
        <v>5500</v>
      </c>
      <c r="D21" s="16">
        <v>4218.63</v>
      </c>
      <c r="E21" s="16">
        <v>5500</v>
      </c>
      <c r="F21" s="16">
        <v>6000</v>
      </c>
      <c r="G21" s="22"/>
    </row>
    <row r="22" spans="1:7" ht="12.75" customHeight="1" x14ac:dyDescent="0.2">
      <c r="A22" s="3" t="s">
        <v>35</v>
      </c>
      <c r="B22" s="19">
        <f t="shared" ref="B22:F22" si="1">SUM(B20:B21)</f>
        <v>9614.31</v>
      </c>
      <c r="C22" s="19">
        <f t="shared" si="1"/>
        <v>9000</v>
      </c>
      <c r="D22" s="19">
        <f t="shared" si="1"/>
        <v>7827.35</v>
      </c>
      <c r="E22" s="19">
        <f t="shared" si="1"/>
        <v>9500</v>
      </c>
      <c r="F22" s="19">
        <f t="shared" si="1"/>
        <v>9000</v>
      </c>
      <c r="G22" s="20"/>
    </row>
    <row r="23" spans="1:7" ht="12.75" customHeight="1" x14ac:dyDescent="0.2">
      <c r="A23" s="3"/>
      <c r="B23" s="19"/>
      <c r="C23" s="19"/>
      <c r="D23" s="19"/>
      <c r="E23" s="19"/>
      <c r="F23" s="19"/>
      <c r="G23" s="17"/>
    </row>
    <row r="24" spans="1:7" ht="12.75" customHeight="1" x14ac:dyDescent="0.2">
      <c r="A24" s="3" t="s">
        <v>39</v>
      </c>
      <c r="B24" s="19"/>
      <c r="C24" s="19"/>
      <c r="D24" s="16"/>
      <c r="E24" s="16"/>
      <c r="F24" s="19"/>
      <c r="G24" s="17"/>
    </row>
    <row r="25" spans="1:7" ht="12.75" customHeight="1" x14ac:dyDescent="0.2">
      <c r="A25" s="5" t="s">
        <v>40</v>
      </c>
      <c r="B25" s="16">
        <v>0</v>
      </c>
      <c r="C25" s="16">
        <v>8000</v>
      </c>
      <c r="D25" s="16">
        <v>112.08</v>
      </c>
      <c r="E25" s="16">
        <v>8112</v>
      </c>
      <c r="F25" s="16">
        <v>0</v>
      </c>
      <c r="G25" s="17"/>
    </row>
    <row r="26" spans="1:7" ht="12.75" customHeight="1" x14ac:dyDescent="0.2">
      <c r="A26" s="5" t="s">
        <v>41</v>
      </c>
      <c r="B26" s="16">
        <v>3500</v>
      </c>
      <c r="C26" s="16">
        <v>3500</v>
      </c>
      <c r="D26" s="16">
        <v>3500</v>
      </c>
      <c r="E26" s="16">
        <v>3500</v>
      </c>
      <c r="F26" s="16">
        <v>3500</v>
      </c>
      <c r="G26" s="17"/>
    </row>
    <row r="27" spans="1:7" ht="12.75" customHeight="1" x14ac:dyDescent="0.2">
      <c r="A27" s="5" t="s">
        <v>42</v>
      </c>
      <c r="B27" s="16">
        <v>489.5</v>
      </c>
      <c r="C27" s="16">
        <v>2000</v>
      </c>
      <c r="D27" s="16">
        <v>538.16</v>
      </c>
      <c r="E27" s="16">
        <v>700</v>
      </c>
      <c r="F27" s="16">
        <v>1150</v>
      </c>
      <c r="G27" s="17"/>
    </row>
    <row r="28" spans="1:7" ht="12.75" customHeight="1" x14ac:dyDescent="0.2">
      <c r="A28" s="5" t="s">
        <v>43</v>
      </c>
      <c r="B28" s="16">
        <v>8009</v>
      </c>
      <c r="C28" s="16">
        <v>3500</v>
      </c>
      <c r="D28" s="23">
        <v>3568.2</v>
      </c>
      <c r="E28" s="16">
        <v>4500</v>
      </c>
      <c r="F28" s="16"/>
      <c r="G28" s="17" t="s">
        <v>91</v>
      </c>
    </row>
    <row r="29" spans="1:7" ht="12.75" customHeight="1" x14ac:dyDescent="0.2">
      <c r="A29" s="5" t="s">
        <v>68</v>
      </c>
      <c r="B29" s="16"/>
      <c r="C29" s="16"/>
      <c r="D29" s="23"/>
      <c r="E29" s="16"/>
      <c r="F29" s="16">
        <v>3000</v>
      </c>
      <c r="G29" s="17" t="s">
        <v>69</v>
      </c>
    </row>
    <row r="30" spans="1:7" ht="12.75" customHeight="1" x14ac:dyDescent="0.2">
      <c r="A30" s="5" t="s">
        <v>70</v>
      </c>
      <c r="B30" s="16"/>
      <c r="C30" s="16"/>
      <c r="D30" s="23"/>
      <c r="E30" s="16"/>
      <c r="F30" s="16">
        <v>1500</v>
      </c>
      <c r="G30" s="17" t="s">
        <v>69</v>
      </c>
    </row>
    <row r="31" spans="1:7" ht="12.75" customHeight="1" x14ac:dyDescent="0.2">
      <c r="A31" s="5" t="s">
        <v>44</v>
      </c>
      <c r="B31" s="16">
        <v>0</v>
      </c>
      <c r="C31" s="16">
        <v>800</v>
      </c>
      <c r="D31" s="16">
        <v>800</v>
      </c>
      <c r="E31" s="16">
        <v>800</v>
      </c>
      <c r="F31" s="16">
        <v>800</v>
      </c>
      <c r="G31" s="17"/>
    </row>
    <row r="32" spans="1:7" ht="12.75" customHeight="1" x14ac:dyDescent="0.2">
      <c r="A32" s="5" t="s">
        <v>45</v>
      </c>
      <c r="B32" s="16">
        <v>0</v>
      </c>
      <c r="C32" s="16">
        <v>800</v>
      </c>
      <c r="D32" s="16">
        <v>800</v>
      </c>
      <c r="E32" s="16">
        <v>800</v>
      </c>
      <c r="F32" s="16">
        <v>800</v>
      </c>
      <c r="G32" s="17"/>
    </row>
    <row r="33" spans="1:7" ht="12.75" customHeight="1" x14ac:dyDescent="0.2">
      <c r="A33" s="5" t="s">
        <v>46</v>
      </c>
      <c r="B33" s="16">
        <v>0</v>
      </c>
      <c r="C33" s="16">
        <v>1500</v>
      </c>
      <c r="D33" s="16">
        <v>1500</v>
      </c>
      <c r="E33" s="16">
        <v>1500</v>
      </c>
      <c r="F33" s="16">
        <v>2000</v>
      </c>
      <c r="G33" s="17"/>
    </row>
    <row r="34" spans="1:7" ht="12.75" customHeight="1" x14ac:dyDescent="0.2">
      <c r="A34" s="5" t="s">
        <v>47</v>
      </c>
      <c r="B34" s="16">
        <v>0</v>
      </c>
      <c r="C34" s="16">
        <v>7000</v>
      </c>
      <c r="D34" s="16">
        <v>0</v>
      </c>
      <c r="E34" s="16">
        <v>0</v>
      </c>
      <c r="F34" s="16"/>
      <c r="G34" s="17" t="s">
        <v>85</v>
      </c>
    </row>
    <row r="35" spans="1:7" ht="12.75" customHeight="1" x14ac:dyDescent="0.2">
      <c r="A35" s="5" t="s">
        <v>72</v>
      </c>
      <c r="B35" s="16"/>
      <c r="C35" s="16"/>
      <c r="D35" s="16"/>
      <c r="E35" s="16"/>
      <c r="F35" s="16">
        <v>0</v>
      </c>
      <c r="G35" s="17" t="s">
        <v>85</v>
      </c>
    </row>
    <row r="36" spans="1:7" ht="12.75" customHeight="1" x14ac:dyDescent="0.2">
      <c r="A36" s="3" t="s">
        <v>49</v>
      </c>
      <c r="B36" s="19">
        <f t="shared" ref="B36:E36" si="2">SUM(B25:B34)</f>
        <v>11998.5</v>
      </c>
      <c r="C36" s="19">
        <f t="shared" si="2"/>
        <v>27100</v>
      </c>
      <c r="D36" s="19">
        <f t="shared" si="2"/>
        <v>10818.439999999999</v>
      </c>
      <c r="E36" s="19">
        <f t="shared" si="2"/>
        <v>19912</v>
      </c>
      <c r="F36" s="19">
        <f>SUM(F25:F35)</f>
        <v>12750</v>
      </c>
      <c r="G36" s="20"/>
    </row>
    <row r="37" spans="1:7" ht="12.75" customHeight="1" x14ac:dyDescent="0.2">
      <c r="A37" s="5"/>
      <c r="B37" s="16"/>
      <c r="C37" s="16"/>
      <c r="D37" s="19"/>
      <c r="E37" s="19"/>
      <c r="F37" s="16"/>
      <c r="G37" s="17"/>
    </row>
    <row r="38" spans="1:7" ht="12.75" customHeight="1" x14ac:dyDescent="0.2">
      <c r="A38" s="3" t="s">
        <v>50</v>
      </c>
      <c r="B38" s="19"/>
      <c r="C38" s="19"/>
      <c r="D38" s="16"/>
      <c r="E38" s="16"/>
      <c r="F38" s="19"/>
      <c r="G38" s="17"/>
    </row>
    <row r="39" spans="1:7" ht="12.75" customHeight="1" x14ac:dyDescent="0.2">
      <c r="A39" s="5"/>
      <c r="B39" s="16"/>
      <c r="C39" s="16"/>
      <c r="D39" s="16"/>
      <c r="E39" s="16"/>
      <c r="F39" s="16"/>
      <c r="G39" s="17"/>
    </row>
    <row r="40" spans="1:7" ht="12.75" customHeight="1" x14ac:dyDescent="0.2">
      <c r="A40" s="5" t="s">
        <v>92</v>
      </c>
      <c r="B40" s="21">
        <v>2247.0499999999997</v>
      </c>
      <c r="C40" s="16">
        <v>2000</v>
      </c>
      <c r="D40" s="16">
        <v>1280.72</v>
      </c>
      <c r="E40" s="16">
        <v>2500</v>
      </c>
      <c r="F40" s="16">
        <v>3000</v>
      </c>
      <c r="G40" s="17"/>
    </row>
    <row r="41" spans="1:7" ht="12.75" customHeight="1" x14ac:dyDescent="0.2">
      <c r="A41" s="5" t="s">
        <v>52</v>
      </c>
      <c r="B41" s="16">
        <v>0</v>
      </c>
      <c r="C41" s="16">
        <v>2000</v>
      </c>
      <c r="D41" s="16">
        <v>2000</v>
      </c>
      <c r="E41" s="16">
        <v>2000</v>
      </c>
      <c r="F41" s="16">
        <v>2000</v>
      </c>
      <c r="G41" s="17"/>
    </row>
    <row r="42" spans="1:7" ht="12.75" customHeight="1" x14ac:dyDescent="0.2">
      <c r="A42" s="5" t="s">
        <v>53</v>
      </c>
      <c r="B42" s="16">
        <v>0</v>
      </c>
      <c r="C42" s="16">
        <v>3500</v>
      </c>
      <c r="D42" s="16">
        <v>2000</v>
      </c>
      <c r="E42" s="16">
        <v>2400</v>
      </c>
      <c r="F42" s="16"/>
      <c r="G42" s="17" t="s">
        <v>85</v>
      </c>
    </row>
    <row r="43" spans="1:7" ht="12.75" customHeight="1" x14ac:dyDescent="0.2">
      <c r="A43" s="5" t="s">
        <v>54</v>
      </c>
      <c r="B43" s="21">
        <v>4345</v>
      </c>
      <c r="C43" s="16">
        <v>1000</v>
      </c>
      <c r="D43" s="16">
        <v>0</v>
      </c>
      <c r="E43" s="16">
        <v>1000</v>
      </c>
      <c r="F43" s="16"/>
      <c r="G43" s="17" t="s">
        <v>85</v>
      </c>
    </row>
    <row r="44" spans="1:7" ht="12.75" customHeight="1" x14ac:dyDescent="0.2">
      <c r="A44" s="3" t="s">
        <v>55</v>
      </c>
      <c r="B44" s="19">
        <f>SUM(B39:B43)</f>
        <v>6592.0499999999993</v>
      </c>
      <c r="C44" s="19">
        <f>SUM(C40:C43)</f>
        <v>8500</v>
      </c>
      <c r="D44" s="19">
        <f t="shared" ref="D44:E44" si="3">SUM(D39:D43)</f>
        <v>5280.72</v>
      </c>
      <c r="E44" s="19">
        <f t="shared" si="3"/>
        <v>7900</v>
      </c>
      <c r="F44" s="19">
        <f>SUM(F40:F43)</f>
        <v>5000</v>
      </c>
      <c r="G44" s="20"/>
    </row>
    <row r="45" spans="1:7" ht="12.75" customHeight="1" x14ac:dyDescent="0.2">
      <c r="A45" s="5"/>
      <c r="B45" s="16"/>
      <c r="C45" s="16"/>
      <c r="D45" s="19"/>
      <c r="E45" s="19"/>
      <c r="F45" s="16"/>
      <c r="G45" s="17"/>
    </row>
    <row r="46" spans="1:7" ht="12.75" customHeight="1" x14ac:dyDescent="0.2">
      <c r="A46" s="5" t="s">
        <v>93</v>
      </c>
      <c r="B46" s="19">
        <v>0</v>
      </c>
      <c r="C46" s="19">
        <v>20000</v>
      </c>
      <c r="D46" s="19">
        <v>0</v>
      </c>
      <c r="E46" s="19">
        <v>20000</v>
      </c>
      <c r="F46" s="19">
        <v>4000</v>
      </c>
      <c r="G46" s="17"/>
    </row>
    <row r="47" spans="1:7" ht="12.75" customHeight="1" x14ac:dyDescent="0.2">
      <c r="A47" s="5"/>
      <c r="B47" s="19"/>
      <c r="C47" s="19"/>
      <c r="D47" s="19"/>
      <c r="E47" s="19"/>
      <c r="F47" s="19"/>
      <c r="G47" s="17"/>
    </row>
    <row r="48" spans="1:7" ht="12.75" customHeight="1" x14ac:dyDescent="0.2">
      <c r="A48" s="24" t="s">
        <v>94</v>
      </c>
      <c r="B48" s="25"/>
      <c r="C48" s="25"/>
      <c r="D48" s="26"/>
      <c r="E48" s="26"/>
      <c r="F48" s="25">
        <v>14400</v>
      </c>
      <c r="G48" s="17"/>
    </row>
    <row r="49" spans="1:7" ht="12.75" customHeight="1" x14ac:dyDescent="0.2">
      <c r="A49" s="24" t="s">
        <v>95</v>
      </c>
      <c r="B49" s="25"/>
      <c r="C49" s="25"/>
      <c r="D49" s="26"/>
      <c r="E49" s="26"/>
      <c r="F49" s="25">
        <v>2000</v>
      </c>
      <c r="G49" s="17"/>
    </row>
    <row r="50" spans="1:7" ht="12.75" customHeight="1" x14ac:dyDescent="0.2">
      <c r="A50" s="24" t="s">
        <v>96</v>
      </c>
      <c r="B50" s="25"/>
      <c r="C50" s="25"/>
      <c r="D50" s="26"/>
      <c r="E50" s="26"/>
      <c r="F50" s="25">
        <v>0</v>
      </c>
      <c r="G50" s="17"/>
    </row>
    <row r="51" spans="1:7" ht="12.75" customHeight="1" x14ac:dyDescent="0.2">
      <c r="A51" s="24" t="s">
        <v>97</v>
      </c>
      <c r="B51" s="25"/>
      <c r="C51" s="25"/>
      <c r="D51" s="26"/>
      <c r="E51" s="26"/>
      <c r="F51" s="25">
        <v>6000</v>
      </c>
      <c r="G51" s="17"/>
    </row>
    <row r="52" spans="1:7" ht="12.75" customHeight="1" x14ac:dyDescent="0.2">
      <c r="A52" s="24" t="s">
        <v>98</v>
      </c>
      <c r="B52" s="25"/>
      <c r="C52" s="25"/>
      <c r="D52" s="26"/>
      <c r="E52" s="26"/>
      <c r="F52" s="25">
        <v>680</v>
      </c>
      <c r="G52" s="17"/>
    </row>
    <row r="53" spans="1:7" ht="12.75" customHeight="1" x14ac:dyDescent="0.2">
      <c r="A53" s="24" t="s">
        <v>99</v>
      </c>
      <c r="B53" s="25"/>
      <c r="C53" s="25"/>
      <c r="D53" s="26"/>
      <c r="E53" s="26"/>
      <c r="F53" s="25">
        <v>1000</v>
      </c>
      <c r="G53" s="17"/>
    </row>
    <row r="54" spans="1:7" ht="12.75" customHeight="1" x14ac:dyDescent="0.2">
      <c r="A54" s="27" t="s">
        <v>100</v>
      </c>
      <c r="B54" s="26"/>
      <c r="C54" s="26"/>
      <c r="D54" s="26"/>
      <c r="E54" s="26"/>
      <c r="F54" s="26">
        <f>SUM(F48:F53)</f>
        <v>24080</v>
      </c>
      <c r="G54" s="17"/>
    </row>
    <row r="55" spans="1:7" ht="12.75" customHeight="1" x14ac:dyDescent="0.2">
      <c r="A55" s="5"/>
      <c r="B55" s="16"/>
      <c r="C55" s="16"/>
      <c r="D55" s="19"/>
      <c r="E55" s="19"/>
      <c r="F55" s="16"/>
      <c r="G55" s="17"/>
    </row>
    <row r="56" spans="1:7" ht="12.75" customHeight="1" x14ac:dyDescent="0.2">
      <c r="A56" s="5" t="s">
        <v>101</v>
      </c>
      <c r="B56" s="16"/>
      <c r="C56" s="16"/>
      <c r="D56" s="19"/>
      <c r="E56" s="19"/>
      <c r="F56" s="16">
        <f>F57-F54</f>
        <v>78080</v>
      </c>
      <c r="G56" s="17"/>
    </row>
    <row r="57" spans="1:7" ht="12.75" customHeight="1" x14ac:dyDescent="0.2">
      <c r="A57" s="3" t="s">
        <v>57</v>
      </c>
      <c r="B57" s="19">
        <f t="shared" ref="B57:E57" si="4">SUM(B17,B22,B36,B44)</f>
        <v>66422.149999999994</v>
      </c>
      <c r="C57" s="19">
        <f t="shared" si="4"/>
        <v>87050</v>
      </c>
      <c r="D57" s="19">
        <f t="shared" si="4"/>
        <v>54244.61</v>
      </c>
      <c r="E57" s="19">
        <f t="shared" si="4"/>
        <v>83709</v>
      </c>
      <c r="F57" s="19">
        <f>SUM(F17,F22,F36,F44+F46+F54)</f>
        <v>102160</v>
      </c>
      <c r="G57" s="17"/>
    </row>
    <row r="58" spans="1:7" ht="12.75" customHeight="1" x14ac:dyDescent="0.2">
      <c r="A58" s="5"/>
      <c r="B58" s="16"/>
      <c r="C58" s="16"/>
      <c r="D58" s="19"/>
      <c r="E58" s="19"/>
      <c r="F58" s="16"/>
      <c r="G58" s="17"/>
    </row>
    <row r="59" spans="1:7" ht="12.75" customHeight="1" x14ac:dyDescent="0.2">
      <c r="F59" s="3"/>
    </row>
    <row r="60" spans="1:7" ht="12.75" customHeight="1" x14ac:dyDescent="0.2"/>
    <row r="61" spans="1:7" ht="12.75" customHeight="1" x14ac:dyDescent="0.2"/>
    <row r="62" spans="1:7" ht="12.75" customHeight="1" x14ac:dyDescent="0.2">
      <c r="A62" s="13"/>
    </row>
    <row r="63" spans="1:7" ht="12.75" customHeight="1" x14ac:dyDescent="0.2"/>
    <row r="64" spans="1:7" ht="12.75" customHeight="1" x14ac:dyDescent="0.2">
      <c r="A64" s="13" t="s">
        <v>76</v>
      </c>
      <c r="C64" s="13">
        <v>100</v>
      </c>
      <c r="D64" s="13">
        <v>282.98</v>
      </c>
      <c r="E64" s="13">
        <v>400</v>
      </c>
      <c r="F64" s="13">
        <v>300</v>
      </c>
    </row>
    <row r="65" spans="1:9" ht="12.75" customHeight="1" x14ac:dyDescent="0.2">
      <c r="A65" s="13" t="s">
        <v>77</v>
      </c>
      <c r="C65" s="13">
        <v>1120</v>
      </c>
      <c r="D65" s="13">
        <v>0</v>
      </c>
      <c r="E65" s="13">
        <v>1120</v>
      </c>
      <c r="F65" s="13">
        <v>1120</v>
      </c>
    </row>
    <row r="66" spans="1:9" ht="12.75" customHeight="1" x14ac:dyDescent="0.2">
      <c r="A66" s="13" t="s">
        <v>78</v>
      </c>
      <c r="C66" s="13">
        <v>0</v>
      </c>
      <c r="D66" s="13">
        <v>0</v>
      </c>
      <c r="E66" s="13">
        <v>0</v>
      </c>
      <c r="F66" s="13">
        <v>0</v>
      </c>
    </row>
    <row r="67" spans="1:9" ht="12.75" customHeight="1" x14ac:dyDescent="0.2">
      <c r="A67" s="13" t="s">
        <v>79</v>
      </c>
      <c r="C67" s="13">
        <v>1300</v>
      </c>
      <c r="D67" s="13">
        <v>1534.43</v>
      </c>
      <c r="E67" s="13">
        <v>1534</v>
      </c>
      <c r="F67" s="13">
        <v>1534</v>
      </c>
    </row>
    <row r="68" spans="1:9" ht="12.75" customHeight="1" x14ac:dyDescent="0.2">
      <c r="A68" s="13" t="s">
        <v>80</v>
      </c>
      <c r="C68" s="13">
        <v>0</v>
      </c>
      <c r="D68" s="13">
        <v>0</v>
      </c>
      <c r="E68" s="13">
        <v>1486</v>
      </c>
      <c r="F68" s="13">
        <v>1000</v>
      </c>
    </row>
    <row r="69" spans="1:9" ht="12.75" customHeight="1" x14ac:dyDescent="0.2">
      <c r="A69" s="13" t="s">
        <v>81</v>
      </c>
      <c r="C69" s="13">
        <v>0</v>
      </c>
      <c r="D69" s="13">
        <v>50</v>
      </c>
      <c r="E69" s="13">
        <v>50</v>
      </c>
      <c r="F69" s="13">
        <v>0</v>
      </c>
    </row>
    <row r="70" spans="1:9" ht="12.75" customHeight="1" x14ac:dyDescent="0.2">
      <c r="A70" s="28" t="s">
        <v>87</v>
      </c>
      <c r="B70" s="28"/>
      <c r="C70" s="28"/>
      <c r="D70" s="28"/>
      <c r="E70" s="28"/>
      <c r="F70" s="28">
        <f>SUM(F64:F69)</f>
        <v>3954</v>
      </c>
    </row>
    <row r="71" spans="1:9" ht="12.75" customHeight="1" x14ac:dyDescent="0.2">
      <c r="A71" s="28" t="s">
        <v>75</v>
      </c>
      <c r="B71" s="28"/>
      <c r="C71" s="28">
        <v>62400</v>
      </c>
      <c r="D71" s="28">
        <v>62400</v>
      </c>
      <c r="E71" s="28">
        <v>62400</v>
      </c>
      <c r="F71" s="29">
        <f>F57-F70</f>
        <v>98206</v>
      </c>
      <c r="G71" s="30">
        <f>F71/E71-1</f>
        <v>0.57381410256410259</v>
      </c>
    </row>
    <row r="72" spans="1:9" ht="12.75" customHeight="1" x14ac:dyDescent="0.2"/>
    <row r="73" spans="1:9" ht="12.75" customHeight="1" x14ac:dyDescent="0.2"/>
    <row r="74" spans="1:9" ht="12.75" customHeight="1" x14ac:dyDescent="0.2">
      <c r="G74" s="31" t="s">
        <v>102</v>
      </c>
      <c r="H74" s="13" t="s">
        <v>103</v>
      </c>
      <c r="I74" s="31" t="s">
        <v>104</v>
      </c>
    </row>
    <row r="75" spans="1:9" ht="12.75" customHeight="1" x14ac:dyDescent="0.2">
      <c r="A75" s="13" t="s">
        <v>105</v>
      </c>
      <c r="E75" s="32">
        <f>B93</f>
        <v>31.779999999999745</v>
      </c>
      <c r="F75" s="32">
        <f>F71/E76</f>
        <v>50.01581217948678</v>
      </c>
      <c r="G75" s="33">
        <f>F75-E75</f>
        <v>18.235812179487034</v>
      </c>
      <c r="H75" s="34">
        <f>G75/12</f>
        <v>1.5196510149572529</v>
      </c>
      <c r="I75" s="35">
        <f>G75/52.4</f>
        <v>0.34801168281463807</v>
      </c>
    </row>
    <row r="76" spans="1:9" ht="12.75" customHeight="1" x14ac:dyDescent="0.2">
      <c r="A76" s="13" t="s">
        <v>106</v>
      </c>
      <c r="E76" s="32">
        <f>E71/E75</f>
        <v>1963.499056010085</v>
      </c>
    </row>
    <row r="77" spans="1:9" ht="12.75" customHeight="1" x14ac:dyDescent="0.2"/>
    <row r="78" spans="1:9" ht="12.75" customHeight="1" x14ac:dyDescent="0.25">
      <c r="A78" s="36"/>
    </row>
    <row r="79" spans="1:9" ht="12.75" customHeight="1" x14ac:dyDescent="0.2"/>
    <row r="80" spans="1:9" ht="12.75" customHeight="1" x14ac:dyDescent="0.2"/>
    <row r="81" spans="1:5" ht="12.75" customHeight="1" x14ac:dyDescent="0.2">
      <c r="A81" s="3" t="s">
        <v>107</v>
      </c>
      <c r="B81" s="3" t="s">
        <v>108</v>
      </c>
      <c r="D81" s="4" t="s">
        <v>107</v>
      </c>
      <c r="E81" s="4" t="s">
        <v>109</v>
      </c>
    </row>
    <row r="82" spans="1:5" ht="12.75" customHeight="1" x14ac:dyDescent="0.2">
      <c r="A82" s="42" t="s">
        <v>110</v>
      </c>
      <c r="B82" s="38">
        <v>88.4399999999996</v>
      </c>
      <c r="D82" s="37" t="s">
        <v>110</v>
      </c>
      <c r="E82" s="38">
        <f t="shared" ref="E82:E89" si="5">B82*1.07</f>
        <v>94.630799999999581</v>
      </c>
    </row>
    <row r="83" spans="1:5" ht="12.75" customHeight="1" x14ac:dyDescent="0.2">
      <c r="A83" s="42" t="s">
        <v>111</v>
      </c>
      <c r="B83" s="38">
        <v>83.359999999999673</v>
      </c>
      <c r="D83" s="37" t="s">
        <v>111</v>
      </c>
      <c r="E83" s="38">
        <f t="shared" si="5"/>
        <v>89.195199999999659</v>
      </c>
    </row>
    <row r="84" spans="1:5" ht="12.75" customHeight="1" x14ac:dyDescent="0.2">
      <c r="A84" s="42" t="s">
        <v>112</v>
      </c>
      <c r="B84" s="38">
        <v>67.429999999999836</v>
      </c>
      <c r="D84" s="37" t="s">
        <v>112</v>
      </c>
      <c r="E84" s="38">
        <f t="shared" si="5"/>
        <v>72.150099999999824</v>
      </c>
    </row>
    <row r="85" spans="1:5" ht="12.75" customHeight="1" x14ac:dyDescent="0.2">
      <c r="A85" s="42" t="s">
        <v>113</v>
      </c>
      <c r="B85" s="38">
        <v>67.029999999999745</v>
      </c>
      <c r="D85" s="37" t="s">
        <v>113</v>
      </c>
      <c r="E85" s="38">
        <f t="shared" si="5"/>
        <v>71.722099999999728</v>
      </c>
    </row>
    <row r="86" spans="1:5" ht="12.75" customHeight="1" x14ac:dyDescent="0.2">
      <c r="A86" s="42" t="s">
        <v>114</v>
      </c>
      <c r="B86" s="38">
        <v>66.459999999999582</v>
      </c>
      <c r="D86" s="37" t="s">
        <v>114</v>
      </c>
      <c r="E86" s="38">
        <f t="shared" si="5"/>
        <v>71.112199999999561</v>
      </c>
    </row>
    <row r="87" spans="1:5" ht="12.75" customHeight="1" x14ac:dyDescent="0.2">
      <c r="A87" s="42" t="s">
        <v>115</v>
      </c>
      <c r="B87" s="38">
        <v>65.6899999999996</v>
      </c>
      <c r="D87" s="37" t="s">
        <v>115</v>
      </c>
      <c r="E87" s="38">
        <f t="shared" si="5"/>
        <v>70.28829999999958</v>
      </c>
    </row>
    <row r="88" spans="1:5" ht="12.75" customHeight="1" x14ac:dyDescent="0.2">
      <c r="A88" s="42" t="s">
        <v>116</v>
      </c>
      <c r="B88" s="38">
        <v>55.159999999999854</v>
      </c>
      <c r="D88" s="37" t="s">
        <v>116</v>
      </c>
      <c r="E88" s="38">
        <f t="shared" si="5"/>
        <v>59.021199999999851</v>
      </c>
    </row>
    <row r="89" spans="1:5" ht="12.75" customHeight="1" x14ac:dyDescent="0.2">
      <c r="A89" s="42" t="s">
        <v>118</v>
      </c>
      <c r="B89" s="38">
        <v>49.819999999999709</v>
      </c>
      <c r="D89" s="37" t="s">
        <v>118</v>
      </c>
      <c r="E89" s="38">
        <f t="shared" si="5"/>
        <v>53.307399999999689</v>
      </c>
    </row>
    <row r="90" spans="1:5" ht="12.75" customHeight="1" x14ac:dyDescent="0.2">
      <c r="A90" s="42" t="s">
        <v>119</v>
      </c>
      <c r="B90" s="38">
        <v>38.419999999999618</v>
      </c>
      <c r="D90" s="39" t="s">
        <v>147</v>
      </c>
      <c r="E90" s="40">
        <f>F75</f>
        <v>50.01581217948678</v>
      </c>
    </row>
    <row r="91" spans="1:5" ht="12.75" customHeight="1" x14ac:dyDescent="0.2">
      <c r="A91" s="42" t="s">
        <v>120</v>
      </c>
      <c r="B91" s="38">
        <v>34.089999999999691</v>
      </c>
      <c r="D91" s="37" t="s">
        <v>119</v>
      </c>
      <c r="E91" s="38">
        <f t="shared" ref="E91:E93" si="6">B90*1.07</f>
        <v>41.109399999999596</v>
      </c>
    </row>
    <row r="92" spans="1:5" ht="12.75" customHeight="1" x14ac:dyDescent="0.2">
      <c r="A92" s="42" t="s">
        <v>121</v>
      </c>
      <c r="B92" s="38">
        <v>33.259999999999764</v>
      </c>
      <c r="D92" s="37" t="s">
        <v>120</v>
      </c>
      <c r="E92" s="38">
        <f t="shared" si="6"/>
        <v>36.476299999999668</v>
      </c>
    </row>
    <row r="93" spans="1:5" ht="12.75" customHeight="1" x14ac:dyDescent="0.2">
      <c r="A93" s="43" t="s">
        <v>117</v>
      </c>
      <c r="B93" s="40">
        <v>31.779999999999745</v>
      </c>
      <c r="D93" s="37" t="s">
        <v>121</v>
      </c>
      <c r="E93" s="38">
        <f t="shared" si="6"/>
        <v>35.588199999999752</v>
      </c>
    </row>
    <row r="94" spans="1:5" ht="12.75" customHeight="1" x14ac:dyDescent="0.2">
      <c r="A94" s="42" t="s">
        <v>122</v>
      </c>
      <c r="B94" s="38">
        <v>30.089999999999691</v>
      </c>
      <c r="D94" s="37" t="s">
        <v>122</v>
      </c>
      <c r="E94" s="38">
        <f t="shared" ref="E94:E103" si="7">B94*1.07</f>
        <v>32.196299999999674</v>
      </c>
    </row>
    <row r="95" spans="1:5" ht="12.75" customHeight="1" x14ac:dyDescent="0.2">
      <c r="A95" s="42" t="s">
        <v>123</v>
      </c>
      <c r="B95" s="38">
        <v>28.9399999999996</v>
      </c>
      <c r="D95" s="37" t="s">
        <v>123</v>
      </c>
      <c r="E95" s="38">
        <f t="shared" si="7"/>
        <v>30.965799999999575</v>
      </c>
    </row>
    <row r="96" spans="1:5" ht="12.75" customHeight="1" x14ac:dyDescent="0.2">
      <c r="A96" s="42" t="s">
        <v>124</v>
      </c>
      <c r="B96" s="38">
        <v>27.769999999999982</v>
      </c>
      <c r="D96" s="37" t="s">
        <v>124</v>
      </c>
      <c r="E96" s="38">
        <f t="shared" si="7"/>
        <v>29.713899999999981</v>
      </c>
    </row>
    <row r="97" spans="1:5" ht="12.75" customHeight="1" x14ac:dyDescent="0.2">
      <c r="A97" s="42" t="s">
        <v>125</v>
      </c>
      <c r="B97" s="38">
        <v>24.059999999999945</v>
      </c>
      <c r="D97" s="37" t="s">
        <v>125</v>
      </c>
      <c r="E97" s="38">
        <f t="shared" si="7"/>
        <v>25.744199999999942</v>
      </c>
    </row>
    <row r="98" spans="1:5" ht="12.75" customHeight="1" x14ac:dyDescent="0.2">
      <c r="A98" s="42" t="s">
        <v>126</v>
      </c>
      <c r="B98" s="38">
        <v>23.209999999999582</v>
      </c>
      <c r="D98" s="37" t="s">
        <v>126</v>
      </c>
      <c r="E98" s="38">
        <f t="shared" si="7"/>
        <v>24.834699999999554</v>
      </c>
    </row>
    <row r="99" spans="1:5" ht="12.75" customHeight="1" x14ac:dyDescent="0.2">
      <c r="A99" s="42" t="s">
        <v>127</v>
      </c>
      <c r="B99" s="38">
        <v>20.9699999999998</v>
      </c>
      <c r="D99" s="37" t="s">
        <v>127</v>
      </c>
      <c r="E99" s="38">
        <f t="shared" si="7"/>
        <v>22.437899999999786</v>
      </c>
    </row>
    <row r="100" spans="1:5" ht="12.75" customHeight="1" x14ac:dyDescent="0.2">
      <c r="A100" s="42" t="s">
        <v>128</v>
      </c>
      <c r="B100" s="38">
        <v>16.909999999999854</v>
      </c>
      <c r="D100" s="37" t="s">
        <v>128</v>
      </c>
      <c r="E100" s="38">
        <f t="shared" si="7"/>
        <v>18.093699999999846</v>
      </c>
    </row>
    <row r="101" spans="1:5" ht="12.75" customHeight="1" x14ac:dyDescent="0.2">
      <c r="A101" s="42" t="s">
        <v>129</v>
      </c>
      <c r="B101" s="38">
        <v>16.199999999999818</v>
      </c>
      <c r="D101" s="37" t="s">
        <v>129</v>
      </c>
      <c r="E101" s="38">
        <f t="shared" si="7"/>
        <v>17.333999999999808</v>
      </c>
    </row>
    <row r="102" spans="1:5" ht="12.75" customHeight="1" x14ac:dyDescent="0.2">
      <c r="A102" s="42" t="s">
        <v>130</v>
      </c>
      <c r="B102" s="38">
        <v>10.179999999999836</v>
      </c>
      <c r="D102" s="37" t="s">
        <v>130</v>
      </c>
      <c r="E102" s="38">
        <f t="shared" si="7"/>
        <v>10.892599999999826</v>
      </c>
    </row>
    <row r="103" spans="1:5" ht="12.75" customHeight="1" x14ac:dyDescent="0.2">
      <c r="A103" s="42" t="s">
        <v>131</v>
      </c>
      <c r="B103" s="38">
        <v>0</v>
      </c>
      <c r="D103" s="37" t="s">
        <v>131</v>
      </c>
      <c r="E103" s="38">
        <f t="shared" si="7"/>
        <v>0</v>
      </c>
    </row>
    <row r="104" spans="1:5" ht="12.75" customHeight="1" x14ac:dyDescent="0.2"/>
    <row r="105" spans="1:5" ht="12.75" customHeight="1" x14ac:dyDescent="0.2"/>
    <row r="106" spans="1:5" ht="12.75" customHeight="1" x14ac:dyDescent="0.2"/>
    <row r="107" spans="1:5" ht="12.75" customHeight="1" x14ac:dyDescent="0.2"/>
    <row r="108" spans="1:5" ht="12.75" customHeight="1" x14ac:dyDescent="0.2"/>
    <row r="109" spans="1:5" ht="12.75" customHeight="1" x14ac:dyDescent="0.2">
      <c r="A109" s="3"/>
      <c r="B109" s="4" t="s">
        <v>132</v>
      </c>
      <c r="C109" s="4" t="s">
        <v>133</v>
      </c>
      <c r="D109" s="15" t="s">
        <v>134</v>
      </c>
      <c r="E109" s="4" t="s">
        <v>135</v>
      </c>
    </row>
    <row r="110" spans="1:5" ht="12.75" customHeight="1" x14ac:dyDescent="0.2">
      <c r="A110" s="3" t="s">
        <v>136</v>
      </c>
      <c r="B110" s="16"/>
      <c r="C110" s="16"/>
      <c r="D110" s="16"/>
      <c r="E110" s="16"/>
    </row>
    <row r="111" spans="1:5" ht="12.75" customHeight="1" x14ac:dyDescent="0.2">
      <c r="A111" s="5" t="s">
        <v>148</v>
      </c>
      <c r="B111" s="16"/>
      <c r="C111" s="16"/>
      <c r="D111" s="16"/>
      <c r="E111" s="16">
        <f t="shared" ref="E111:E118" si="8">B111+C111-D111</f>
        <v>0</v>
      </c>
    </row>
    <row r="112" spans="1:5" ht="12.75" customHeight="1" x14ac:dyDescent="0.2">
      <c r="A112" s="5" t="s">
        <v>24</v>
      </c>
      <c r="B112" s="16">
        <v>250</v>
      </c>
      <c r="C112" s="16"/>
      <c r="D112" s="16"/>
      <c r="E112" s="16">
        <f t="shared" si="8"/>
        <v>250</v>
      </c>
    </row>
    <row r="113" spans="1:5" ht="12.75" customHeight="1" x14ac:dyDescent="0.2">
      <c r="A113" s="5" t="s">
        <v>25</v>
      </c>
      <c r="B113" s="16">
        <v>5220</v>
      </c>
      <c r="C113" s="16"/>
      <c r="D113" s="16"/>
      <c r="E113" s="16">
        <f t="shared" si="8"/>
        <v>5220</v>
      </c>
    </row>
    <row r="114" spans="1:5" ht="12.75" customHeight="1" x14ac:dyDescent="0.2">
      <c r="A114" s="16" t="s">
        <v>137</v>
      </c>
      <c r="B114" s="16"/>
      <c r="C114" s="16">
        <v>2000</v>
      </c>
      <c r="D114" s="16"/>
      <c r="E114" s="16">
        <f t="shared" si="8"/>
        <v>2000</v>
      </c>
    </row>
    <row r="115" spans="1:5" ht="12.75" customHeight="1" x14ac:dyDescent="0.2">
      <c r="A115" s="16" t="s">
        <v>46</v>
      </c>
      <c r="B115" s="16">
        <v>2000</v>
      </c>
      <c r="C115" s="16"/>
      <c r="D115" s="16"/>
      <c r="E115" s="16">
        <f t="shared" si="8"/>
        <v>2000</v>
      </c>
    </row>
    <row r="116" spans="1:5" ht="12.75" customHeight="1" x14ac:dyDescent="0.2">
      <c r="A116" s="16" t="s">
        <v>138</v>
      </c>
      <c r="B116" s="16"/>
      <c r="C116" s="16">
        <v>6000</v>
      </c>
      <c r="D116" s="16"/>
      <c r="E116" s="16">
        <f t="shared" si="8"/>
        <v>6000</v>
      </c>
    </row>
    <row r="117" spans="1:5" ht="12.75" customHeight="1" x14ac:dyDescent="0.2">
      <c r="A117" s="16" t="s">
        <v>70</v>
      </c>
      <c r="B117" s="16">
        <v>320</v>
      </c>
      <c r="C117" s="16">
        <v>680</v>
      </c>
      <c r="D117" s="16"/>
      <c r="E117" s="16">
        <f t="shared" si="8"/>
        <v>1000</v>
      </c>
    </row>
    <row r="118" spans="1:5" ht="12.75" customHeight="1" x14ac:dyDescent="0.2">
      <c r="A118" s="16" t="s">
        <v>139</v>
      </c>
      <c r="B118" s="16"/>
      <c r="C118" s="16">
        <v>1000</v>
      </c>
      <c r="D118" s="16"/>
      <c r="E118" s="16">
        <f t="shared" si="8"/>
        <v>1000</v>
      </c>
    </row>
    <row r="119" spans="1:5" ht="12.75" customHeight="1" x14ac:dyDescent="0.2">
      <c r="A119" s="5"/>
      <c r="B119" s="16"/>
      <c r="C119" s="16"/>
      <c r="D119" s="16"/>
      <c r="E119" s="16"/>
    </row>
    <row r="120" spans="1:5" ht="12.75" customHeight="1" x14ac:dyDescent="0.2">
      <c r="A120" s="16" t="s">
        <v>140</v>
      </c>
      <c r="B120" s="16">
        <f t="shared" ref="B120:E120" si="9">SUM(B111:B119)</f>
        <v>7790</v>
      </c>
      <c r="C120" s="16">
        <f t="shared" si="9"/>
        <v>9680</v>
      </c>
      <c r="D120" s="16">
        <f t="shared" si="9"/>
        <v>0</v>
      </c>
      <c r="E120" s="16">
        <f t="shared" si="9"/>
        <v>17470</v>
      </c>
    </row>
    <row r="121" spans="1:5" ht="12.75" customHeight="1" x14ac:dyDescent="0.2"/>
    <row r="122" spans="1:5" ht="12.75" customHeight="1" x14ac:dyDescent="0.2"/>
    <row r="123" spans="1:5" ht="12.75" customHeight="1" x14ac:dyDescent="0.2"/>
    <row r="124" spans="1:5" ht="12.75" customHeight="1" x14ac:dyDescent="0.2"/>
    <row r="125" spans="1:5" ht="12.75" customHeight="1" x14ac:dyDescent="0.2">
      <c r="A125" s="5" t="s">
        <v>141</v>
      </c>
      <c r="B125" s="5"/>
      <c r="C125" s="5"/>
      <c r="D125" s="5">
        <v>62000</v>
      </c>
    </row>
    <row r="126" spans="1:5" ht="12.75" customHeight="1" x14ac:dyDescent="0.2">
      <c r="A126" s="5" t="s">
        <v>142</v>
      </c>
      <c r="B126" s="5"/>
      <c r="C126" s="5"/>
      <c r="D126" s="5">
        <v>29000</v>
      </c>
    </row>
    <row r="127" spans="1:5" ht="12.75" customHeight="1" x14ac:dyDescent="0.2">
      <c r="A127" s="5"/>
      <c r="B127" s="5"/>
      <c r="C127" s="5"/>
      <c r="D127" s="5"/>
    </row>
    <row r="128" spans="1:5" ht="12.75" customHeight="1" x14ac:dyDescent="0.2">
      <c r="A128" s="5" t="s">
        <v>143</v>
      </c>
      <c r="B128" s="5"/>
      <c r="C128" s="5"/>
      <c r="D128" s="5">
        <f>D125-D126</f>
        <v>33000</v>
      </c>
    </row>
    <row r="129" spans="1:4" ht="12.75" customHeight="1" x14ac:dyDescent="0.2">
      <c r="A129" s="41"/>
      <c r="B129" s="41"/>
      <c r="C129" s="41"/>
      <c r="D129" s="41"/>
    </row>
    <row r="130" spans="1:4" ht="12.75" customHeight="1" x14ac:dyDescent="0.2">
      <c r="A130" s="5" t="s">
        <v>144</v>
      </c>
      <c r="B130" s="5"/>
      <c r="C130" s="5"/>
      <c r="D130" s="5"/>
    </row>
    <row r="131" spans="1:4" ht="12.75" customHeight="1" x14ac:dyDescent="0.2">
      <c r="A131" s="5"/>
      <c r="B131" s="5" t="s">
        <v>24</v>
      </c>
      <c r="C131" s="5">
        <v>250</v>
      </c>
      <c r="D131" s="5"/>
    </row>
    <row r="132" spans="1:4" ht="12.75" customHeight="1" x14ac:dyDescent="0.2">
      <c r="A132" s="5"/>
      <c r="B132" s="5" t="s">
        <v>25</v>
      </c>
      <c r="C132" s="5">
        <v>5220</v>
      </c>
      <c r="D132" s="5"/>
    </row>
    <row r="133" spans="1:4" ht="12.75" customHeight="1" x14ac:dyDescent="0.2">
      <c r="A133" s="5"/>
      <c r="B133" s="5" t="s">
        <v>46</v>
      </c>
      <c r="C133" s="5">
        <v>2000</v>
      </c>
      <c r="D133" s="5"/>
    </row>
    <row r="134" spans="1:4" ht="12.75" customHeight="1" x14ac:dyDescent="0.2">
      <c r="A134" s="5"/>
      <c r="B134" s="5" t="s">
        <v>70</v>
      </c>
      <c r="C134" s="5">
        <v>320</v>
      </c>
      <c r="D134" s="5"/>
    </row>
    <row r="135" spans="1:4" ht="12.75" customHeight="1" x14ac:dyDescent="0.2">
      <c r="A135" s="5" t="s">
        <v>145</v>
      </c>
      <c r="B135" s="5"/>
      <c r="C135" s="5"/>
      <c r="D135" s="16">
        <f>SUM(C131:C134)</f>
        <v>7790</v>
      </c>
    </row>
    <row r="136" spans="1:4" ht="12.75" customHeight="1" x14ac:dyDescent="0.2">
      <c r="A136" s="5"/>
      <c r="B136" s="5"/>
      <c r="C136" s="5"/>
      <c r="D136" s="5"/>
    </row>
    <row r="137" spans="1:4" ht="12.75" customHeight="1" x14ac:dyDescent="0.2">
      <c r="A137" s="3" t="s">
        <v>146</v>
      </c>
      <c r="B137" s="3"/>
      <c r="C137" s="3"/>
      <c r="D137" s="19">
        <f>D128-D135</f>
        <v>25210</v>
      </c>
    </row>
    <row r="138" spans="1:4" ht="12.75" customHeight="1" x14ac:dyDescent="0.2">
      <c r="A138" s="5" t="s">
        <v>149</v>
      </c>
      <c r="B138" s="5"/>
      <c r="C138" s="5"/>
      <c r="D138" s="16">
        <f>D137+F48</f>
        <v>39610</v>
      </c>
    </row>
    <row r="139" spans="1:4" ht="12.75" customHeight="1" x14ac:dyDescent="0.2"/>
    <row r="140" spans="1:4" ht="12.75" customHeight="1" x14ac:dyDescent="0.2"/>
    <row r="141" spans="1:4" ht="12.75" customHeight="1" x14ac:dyDescent="0.2"/>
    <row r="142" spans="1:4" ht="12.75" customHeight="1" x14ac:dyDescent="0.2"/>
    <row r="143" spans="1:4" ht="12.75" customHeight="1" x14ac:dyDescent="0.2"/>
    <row r="144" spans="1: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E2"/>
    <mergeCell ref="A3:E3"/>
  </mergeCells>
  <pageMargins left="0.74803149606299213" right="0.74803149606299213" top="0.98425196850393704" bottom="0.98425196850393704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workbookViewId="0"/>
  </sheetViews>
  <sheetFormatPr defaultColWidth="12.5703125" defaultRowHeight="15" customHeight="1" x14ac:dyDescent="0.2"/>
  <cols>
    <col min="1" max="1" width="9" customWidth="1"/>
    <col min="2" max="2" width="15.85546875" customWidth="1"/>
    <col min="3" max="3" width="35.28515625" customWidth="1"/>
    <col min="4" max="4" width="9.42578125" customWidth="1"/>
    <col min="5" max="5" width="9" customWidth="1"/>
    <col min="6" max="6" width="7.7109375" customWidth="1"/>
    <col min="7" max="7" width="30.5703125" customWidth="1"/>
    <col min="8" max="26" width="8.5703125" customWidth="1"/>
  </cols>
  <sheetData>
    <row r="1" spans="1:7" ht="12.75" customHeight="1" x14ac:dyDescent="0.2">
      <c r="A1" s="44" t="s">
        <v>75</v>
      </c>
      <c r="B1" s="44"/>
      <c r="C1" s="44"/>
      <c r="D1" s="44"/>
      <c r="E1" s="44"/>
      <c r="F1" s="45"/>
      <c r="G1" s="18">
        <f>[1]Income!$E$97</f>
        <v>0</v>
      </c>
    </row>
    <row r="2" spans="1:7" ht="12.75" customHeight="1" x14ac:dyDescent="0.2">
      <c r="A2" s="44" t="s">
        <v>76</v>
      </c>
      <c r="B2" s="44"/>
      <c r="C2" s="44"/>
      <c r="D2" s="44"/>
      <c r="E2" s="44"/>
      <c r="F2" s="45"/>
      <c r="G2" s="18">
        <f>[1]Income!$F$97</f>
        <v>0</v>
      </c>
    </row>
    <row r="3" spans="1:7" ht="12.75" customHeight="1" x14ac:dyDescent="0.2">
      <c r="A3" s="44" t="s">
        <v>77</v>
      </c>
      <c r="B3" s="44"/>
      <c r="C3" s="44"/>
      <c r="D3" s="44"/>
      <c r="E3" s="44"/>
      <c r="F3" s="45"/>
      <c r="G3" s="18">
        <f>[1]Income!$G$97</f>
        <v>0</v>
      </c>
    </row>
    <row r="4" spans="1:7" ht="12.75" customHeight="1" x14ac:dyDescent="0.2">
      <c r="A4" s="44" t="s">
        <v>78</v>
      </c>
      <c r="B4" s="44"/>
      <c r="C4" s="44"/>
      <c r="D4" s="44"/>
      <c r="E4" s="44"/>
      <c r="F4" s="45"/>
      <c r="G4" s="18">
        <f>[1]Income!$I$97</f>
        <v>0</v>
      </c>
    </row>
    <row r="5" spans="1:7" ht="12.75" customHeight="1" x14ac:dyDescent="0.2">
      <c r="A5" s="44" t="s">
        <v>79</v>
      </c>
      <c r="B5" s="44"/>
      <c r="C5" s="44"/>
      <c r="D5" s="44"/>
      <c r="E5" s="44"/>
      <c r="F5" s="45"/>
      <c r="G5" s="18">
        <f>[1]Income!$H$97</f>
        <v>0</v>
      </c>
    </row>
    <row r="6" spans="1:7" ht="12.75" customHeight="1" x14ac:dyDescent="0.2">
      <c r="A6" s="44" t="s">
        <v>80</v>
      </c>
      <c r="B6" s="44"/>
      <c r="C6" s="44"/>
      <c r="D6" s="44"/>
      <c r="E6" s="44"/>
      <c r="F6" s="45"/>
      <c r="G6" s="18">
        <f>[1]Income!$K$97</f>
        <v>0</v>
      </c>
    </row>
    <row r="7" spans="1:7" ht="12.75" customHeight="1" x14ac:dyDescent="0.2">
      <c r="A7" s="44" t="s">
        <v>81</v>
      </c>
      <c r="B7" s="44"/>
      <c r="C7" s="44"/>
      <c r="D7" s="44"/>
      <c r="E7" s="44"/>
      <c r="F7" s="45"/>
      <c r="G7" s="18">
        <f>[1]Income!$J$97</f>
        <v>0</v>
      </c>
    </row>
    <row r="8" spans="1:7" ht="12.75" customHeight="1" x14ac:dyDescent="0.2">
      <c r="A8" s="46" t="s">
        <v>150</v>
      </c>
      <c r="B8" s="46"/>
      <c r="C8" s="46"/>
      <c r="D8" s="46"/>
      <c r="E8" s="46"/>
      <c r="F8" s="47"/>
      <c r="G8" s="48">
        <f>SUM(G1:G7)</f>
        <v>0</v>
      </c>
    </row>
    <row r="9" spans="1:7" ht="12.75" customHeight="1" x14ac:dyDescent="0.2">
      <c r="A9" s="46"/>
      <c r="B9" s="46"/>
      <c r="C9" s="46"/>
      <c r="D9" s="46"/>
      <c r="E9" s="46"/>
      <c r="F9" s="47"/>
      <c r="G9" s="49"/>
    </row>
    <row r="10" spans="1:7" ht="12.75" customHeight="1" x14ac:dyDescent="0.2">
      <c r="A10" s="46" t="s">
        <v>151</v>
      </c>
      <c r="B10" s="46"/>
      <c r="C10" s="46"/>
      <c r="D10" s="46"/>
      <c r="E10" s="46"/>
      <c r="F10" s="47"/>
      <c r="G10" s="49"/>
    </row>
    <row r="11" spans="1:7" ht="12.75" customHeight="1" x14ac:dyDescent="0.2">
      <c r="A11" s="44" t="s">
        <v>24</v>
      </c>
      <c r="B11" s="44"/>
      <c r="C11" s="44"/>
      <c r="D11" s="46"/>
      <c r="E11" s="46"/>
      <c r="F11" s="47"/>
      <c r="G11" s="5"/>
    </row>
    <row r="12" spans="1:7" ht="12.75" customHeight="1" x14ac:dyDescent="0.2">
      <c r="A12" s="44" t="s">
        <v>22</v>
      </c>
      <c r="B12" s="44"/>
      <c r="C12" s="44"/>
      <c r="D12" s="46"/>
      <c r="E12" s="46"/>
      <c r="F12" s="47"/>
      <c r="G12" s="50"/>
    </row>
    <row r="13" spans="1:7" ht="12.75" customHeight="1" x14ac:dyDescent="0.2">
      <c r="A13" s="44" t="s">
        <v>80</v>
      </c>
      <c r="B13" s="44"/>
      <c r="C13" s="44"/>
      <c r="D13" s="44"/>
      <c r="E13" s="44"/>
      <c r="F13" s="45"/>
      <c r="G13" s="18"/>
    </row>
    <row r="14" spans="1:7" ht="12.75" customHeight="1" x14ac:dyDescent="0.2">
      <c r="A14" s="44" t="s">
        <v>152</v>
      </c>
      <c r="B14" s="44"/>
      <c r="C14" s="44"/>
      <c r="D14" s="44"/>
      <c r="E14" s="44"/>
      <c r="F14" s="45"/>
      <c r="G14" s="18"/>
    </row>
    <row r="15" spans="1:7" ht="12.75" customHeight="1" x14ac:dyDescent="0.2">
      <c r="A15" s="44" t="s">
        <v>153</v>
      </c>
      <c r="B15" s="44"/>
      <c r="C15" s="44"/>
      <c r="D15" s="44"/>
      <c r="E15" s="44"/>
      <c r="F15" s="45"/>
      <c r="G15" s="18">
        <f>[1]Expenditure!$N$200</f>
        <v>0</v>
      </c>
    </row>
    <row r="16" spans="1:7" ht="12.75" customHeight="1" x14ac:dyDescent="0.2">
      <c r="A16" s="44" t="s">
        <v>154</v>
      </c>
      <c r="B16" s="44"/>
      <c r="C16" s="44"/>
      <c r="D16" s="44"/>
      <c r="E16" s="44"/>
      <c r="F16" s="45"/>
      <c r="G16" s="18"/>
    </row>
    <row r="17" spans="1:7" ht="12.75" customHeight="1" x14ac:dyDescent="0.2">
      <c r="A17" s="44" t="s">
        <v>155</v>
      </c>
      <c r="B17" s="44"/>
      <c r="C17" s="44"/>
      <c r="D17" s="44"/>
      <c r="E17" s="44"/>
      <c r="F17" s="45"/>
      <c r="G17" s="18"/>
    </row>
    <row r="18" spans="1:7" ht="12.75" customHeight="1" x14ac:dyDescent="0.2">
      <c r="A18" s="44" t="s">
        <v>28</v>
      </c>
      <c r="B18" s="44"/>
      <c r="C18" s="44"/>
      <c r="D18" s="44"/>
      <c r="E18" s="44"/>
      <c r="F18" s="45"/>
      <c r="G18" s="18"/>
    </row>
    <row r="19" spans="1:7" ht="12.75" customHeight="1" x14ac:dyDescent="0.2">
      <c r="A19" s="46" t="s">
        <v>156</v>
      </c>
      <c r="B19" s="44"/>
      <c r="C19" s="44"/>
      <c r="D19" s="44"/>
      <c r="E19" s="44"/>
      <c r="F19" s="45"/>
      <c r="G19" s="50">
        <f>SUM(G12:G18)</f>
        <v>0</v>
      </c>
    </row>
    <row r="20" spans="1:7" ht="12.75" customHeight="1" x14ac:dyDescent="0.2">
      <c r="A20" s="44"/>
      <c r="B20" s="44"/>
      <c r="C20" s="44"/>
      <c r="D20" s="44"/>
      <c r="E20" s="44"/>
      <c r="F20" s="45"/>
      <c r="G20" s="51"/>
    </row>
    <row r="21" spans="1:7" ht="12.75" customHeight="1" x14ac:dyDescent="0.2">
      <c r="A21" s="46" t="s">
        <v>157</v>
      </c>
      <c r="B21" s="44"/>
      <c r="C21" s="44"/>
      <c r="D21" s="44"/>
      <c r="E21" s="44"/>
      <c r="F21" s="45"/>
      <c r="G21" s="51"/>
    </row>
    <row r="22" spans="1:7" ht="12.75" customHeight="1" x14ac:dyDescent="0.2">
      <c r="A22" s="52" t="s">
        <v>158</v>
      </c>
      <c r="B22" s="44"/>
      <c r="C22" s="44"/>
      <c r="D22" s="44"/>
      <c r="E22" s="44"/>
      <c r="F22" s="45"/>
      <c r="G22" s="51"/>
    </row>
    <row r="23" spans="1:7" ht="12.75" customHeight="1" x14ac:dyDescent="0.2">
      <c r="A23" s="44"/>
      <c r="B23" s="44" t="s">
        <v>10</v>
      </c>
      <c r="C23" s="44"/>
      <c r="D23" s="44"/>
      <c r="E23" s="44"/>
      <c r="F23" s="45"/>
      <c r="G23" s="18">
        <f>[1]Expenditure!$G$200</f>
        <v>0</v>
      </c>
    </row>
    <row r="24" spans="1:7" ht="12.75" customHeight="1" x14ac:dyDescent="0.2">
      <c r="A24" s="44"/>
      <c r="B24" s="44" t="s">
        <v>159</v>
      </c>
      <c r="C24" s="44"/>
      <c r="D24" s="44"/>
      <c r="E24" s="44"/>
      <c r="F24" s="45"/>
      <c r="G24" s="18">
        <f>[1]Expenditure!$H$200</f>
        <v>0</v>
      </c>
    </row>
    <row r="25" spans="1:7" ht="12.75" customHeight="1" x14ac:dyDescent="0.2">
      <c r="A25" s="44"/>
      <c r="B25" s="44" t="s">
        <v>160</v>
      </c>
      <c r="C25" s="44"/>
      <c r="D25" s="44"/>
      <c r="E25" s="44"/>
      <c r="F25" s="45"/>
      <c r="G25" s="18">
        <f>[1]Expenditure!$I$200</f>
        <v>0</v>
      </c>
    </row>
    <row r="26" spans="1:7" ht="12.75" customHeight="1" x14ac:dyDescent="0.2">
      <c r="A26" s="44"/>
      <c r="B26" s="44" t="s">
        <v>161</v>
      </c>
      <c r="C26" s="44"/>
      <c r="D26" s="44"/>
      <c r="E26" s="44"/>
      <c r="F26" s="45"/>
      <c r="G26" s="18">
        <f>[1]Expenditure!$M$200</f>
        <v>0</v>
      </c>
    </row>
    <row r="27" spans="1:7" ht="12.75" customHeight="1" x14ac:dyDescent="0.2">
      <c r="A27" s="44"/>
      <c r="B27" s="44" t="s">
        <v>13</v>
      </c>
      <c r="C27" s="44"/>
      <c r="D27" s="44"/>
      <c r="E27" s="44"/>
      <c r="F27" s="45"/>
      <c r="G27" s="18">
        <f>[1]Expenditure!$J$200</f>
        <v>0</v>
      </c>
    </row>
    <row r="28" spans="1:7" ht="12.75" customHeight="1" x14ac:dyDescent="0.2">
      <c r="A28" s="44"/>
      <c r="B28" s="44" t="s">
        <v>14</v>
      </c>
      <c r="C28" s="44"/>
      <c r="D28" s="44"/>
      <c r="E28" s="44"/>
      <c r="F28" s="53"/>
      <c r="G28" s="18">
        <f>[1]Expenditure!$K$200</f>
        <v>0</v>
      </c>
    </row>
    <row r="29" spans="1:7" ht="12.75" customHeight="1" x14ac:dyDescent="0.2">
      <c r="A29" s="44"/>
      <c r="B29" s="44" t="s">
        <v>16</v>
      </c>
      <c r="C29" s="44"/>
      <c r="D29" s="44"/>
      <c r="E29" s="44"/>
      <c r="F29" s="45"/>
      <c r="G29" s="18">
        <f>[1]Expenditure!$L$200</f>
        <v>0</v>
      </c>
    </row>
    <row r="30" spans="1:7" ht="12.75" customHeight="1" x14ac:dyDescent="0.2">
      <c r="A30" s="44"/>
      <c r="B30" s="44" t="s">
        <v>162</v>
      </c>
      <c r="C30" s="44"/>
      <c r="D30" s="44"/>
      <c r="E30" s="44"/>
      <c r="F30" s="45"/>
      <c r="G30" s="18">
        <f>[1]Expenditure!$Q$200</f>
        <v>0</v>
      </c>
    </row>
    <row r="31" spans="1:7" ht="12.75" customHeight="1" x14ac:dyDescent="0.2">
      <c r="A31" s="46" t="s">
        <v>163</v>
      </c>
      <c r="B31" s="46"/>
      <c r="C31" s="46"/>
      <c r="D31" s="46"/>
      <c r="E31" s="46"/>
      <c r="F31" s="47"/>
      <c r="G31" s="50">
        <f>SUM(G23:G30)</f>
        <v>0</v>
      </c>
    </row>
    <row r="32" spans="1:7" ht="12.75" customHeight="1" x14ac:dyDescent="0.2">
      <c r="A32" s="44"/>
      <c r="B32" s="44"/>
      <c r="C32" s="46"/>
      <c r="D32" s="44"/>
      <c r="E32" s="44"/>
      <c r="F32" s="45"/>
      <c r="G32" s="54"/>
    </row>
    <row r="33" spans="1:7" ht="12.75" customHeight="1" x14ac:dyDescent="0.2">
      <c r="A33" s="52"/>
      <c r="B33" s="44"/>
      <c r="C33" s="44"/>
      <c r="D33" s="44"/>
      <c r="E33" s="44"/>
      <c r="F33" s="45"/>
      <c r="G33" s="51"/>
    </row>
    <row r="34" spans="1:7" ht="12.75" customHeight="1" x14ac:dyDescent="0.2">
      <c r="A34" s="52" t="s">
        <v>164</v>
      </c>
      <c r="B34" s="44"/>
      <c r="C34" s="44"/>
      <c r="D34" s="44"/>
      <c r="E34" s="44"/>
      <c r="F34" s="45"/>
      <c r="G34" s="18"/>
    </row>
    <row r="35" spans="1:7" ht="12.75" customHeight="1" x14ac:dyDescent="0.2">
      <c r="A35" s="52"/>
      <c r="B35" s="44" t="s">
        <v>40</v>
      </c>
      <c r="C35" s="44"/>
      <c r="D35" s="44"/>
      <c r="E35" s="44"/>
      <c r="F35" s="45"/>
      <c r="G35" s="18"/>
    </row>
    <row r="36" spans="1:7" ht="12.75" customHeight="1" x14ac:dyDescent="0.2">
      <c r="A36" s="52"/>
      <c r="B36" s="44" t="s">
        <v>165</v>
      </c>
      <c r="C36" s="44"/>
      <c r="D36" s="44"/>
      <c r="E36" s="44"/>
      <c r="F36" s="53"/>
      <c r="G36" s="18">
        <f>[1]Expenditure!$O$200</f>
        <v>0</v>
      </c>
    </row>
    <row r="37" spans="1:7" ht="12.75" customHeight="1" x14ac:dyDescent="0.2">
      <c r="A37" s="52"/>
      <c r="B37" s="44" t="s">
        <v>42</v>
      </c>
      <c r="C37" s="44"/>
      <c r="D37" s="44"/>
      <c r="E37" s="44"/>
      <c r="F37" s="53"/>
      <c r="G37" s="18">
        <f>[1]Expenditure!$W$200</f>
        <v>0</v>
      </c>
    </row>
    <row r="38" spans="1:7" ht="12.75" customHeight="1" x14ac:dyDescent="0.2">
      <c r="A38" s="52"/>
      <c r="B38" s="44" t="s">
        <v>166</v>
      </c>
      <c r="C38" s="44" t="s">
        <v>167</v>
      </c>
      <c r="D38" s="44"/>
      <c r="E38" s="44"/>
      <c r="F38" s="53"/>
      <c r="G38" s="18">
        <f>[1]Expenditure!$P$200</f>
        <v>0</v>
      </c>
    </row>
    <row r="39" spans="1:7" ht="12.75" customHeight="1" x14ac:dyDescent="0.2">
      <c r="A39" s="52"/>
      <c r="B39" s="44" t="s">
        <v>168</v>
      </c>
      <c r="C39" s="44"/>
      <c r="D39" s="44"/>
      <c r="E39" s="44"/>
      <c r="F39" s="53"/>
      <c r="G39" s="18"/>
    </row>
    <row r="40" spans="1:7" ht="12.75" customHeight="1" x14ac:dyDescent="0.2">
      <c r="A40" s="52"/>
      <c r="B40" s="44" t="s">
        <v>169</v>
      </c>
      <c r="C40" s="44"/>
      <c r="D40" s="44"/>
      <c r="E40" s="44"/>
      <c r="F40" s="53"/>
      <c r="G40" s="18"/>
    </row>
    <row r="41" spans="1:7" ht="12.75" customHeight="1" x14ac:dyDescent="0.2">
      <c r="A41" s="44"/>
      <c r="B41" s="44" t="s">
        <v>170</v>
      </c>
      <c r="C41" s="44"/>
      <c r="D41" s="44"/>
      <c r="E41" s="44"/>
      <c r="F41" s="53"/>
      <c r="G41" s="18">
        <f>[1]Expenditure!Y194</f>
        <v>0</v>
      </c>
    </row>
    <row r="42" spans="1:7" ht="12.75" customHeight="1" x14ac:dyDescent="0.2">
      <c r="A42" s="46" t="s">
        <v>171</v>
      </c>
      <c r="B42" s="44"/>
      <c r="C42" s="44"/>
      <c r="D42" s="44"/>
      <c r="E42" s="44"/>
      <c r="F42" s="53"/>
      <c r="G42" s="50">
        <f>SUM(G35:G41)</f>
        <v>0</v>
      </c>
    </row>
    <row r="43" spans="1:7" ht="12.75" customHeight="1" x14ac:dyDescent="0.2">
      <c r="A43" s="46"/>
      <c r="B43" s="44"/>
      <c r="C43" s="44"/>
      <c r="D43" s="44"/>
      <c r="E43" s="44"/>
      <c r="F43" s="53"/>
      <c r="G43" s="51"/>
    </row>
    <row r="44" spans="1:7" ht="12.75" customHeight="1" x14ac:dyDescent="0.2">
      <c r="A44" s="46" t="s">
        <v>172</v>
      </c>
      <c r="B44" s="44"/>
      <c r="C44" s="44"/>
      <c r="D44" s="44"/>
      <c r="E44" s="44"/>
      <c r="F44" s="53"/>
      <c r="G44" s="51"/>
    </row>
    <row r="45" spans="1:7" ht="12.75" customHeight="1" x14ac:dyDescent="0.2">
      <c r="A45" s="44" t="s">
        <v>173</v>
      </c>
      <c r="B45" s="44"/>
      <c r="C45" s="44"/>
      <c r="D45" s="44"/>
      <c r="E45" s="44"/>
      <c r="F45" s="53"/>
      <c r="G45" s="18">
        <f>[1]Expenditure!$R$200</f>
        <v>0</v>
      </c>
    </row>
    <row r="46" spans="1:7" ht="12.75" customHeight="1" x14ac:dyDescent="0.2">
      <c r="A46" s="44"/>
      <c r="B46" s="44"/>
      <c r="C46" s="44"/>
      <c r="D46" s="44"/>
      <c r="E46" s="44"/>
      <c r="F46" s="44"/>
      <c r="G46" s="44"/>
    </row>
    <row r="47" spans="1:7" ht="12.75" customHeight="1" x14ac:dyDescent="0.2">
      <c r="A47" s="46" t="s">
        <v>174</v>
      </c>
      <c r="B47" s="44"/>
      <c r="C47" s="44"/>
      <c r="D47" s="44"/>
      <c r="E47" s="44"/>
      <c r="F47" s="53"/>
      <c r="G47" s="50">
        <f>SUM(G45)</f>
        <v>0</v>
      </c>
    </row>
    <row r="48" spans="1:7" ht="12.75" customHeight="1" x14ac:dyDescent="0.2">
      <c r="A48" s="44"/>
      <c r="B48" s="44"/>
      <c r="C48" s="44"/>
      <c r="D48" s="44"/>
      <c r="E48" s="44"/>
      <c r="F48" s="45"/>
      <c r="G48" s="18"/>
    </row>
    <row r="49" spans="1:7" ht="12.75" customHeight="1" x14ac:dyDescent="0.2">
      <c r="A49" s="46" t="s">
        <v>175</v>
      </c>
      <c r="B49" s="44"/>
      <c r="C49" s="44"/>
      <c r="D49" s="44"/>
      <c r="E49" s="44"/>
      <c r="F49" s="45"/>
      <c r="G49" s="18"/>
    </row>
    <row r="50" spans="1:7" ht="12.75" customHeight="1" x14ac:dyDescent="0.2">
      <c r="A50" s="46"/>
      <c r="B50" s="44"/>
      <c r="C50" s="44"/>
      <c r="D50" s="44"/>
      <c r="E50" s="44"/>
      <c r="F50" s="45"/>
      <c r="G50" s="18"/>
    </row>
    <row r="51" spans="1:7" ht="12.75" customHeight="1" x14ac:dyDescent="0.2">
      <c r="A51" s="44"/>
      <c r="B51" s="44" t="s">
        <v>176</v>
      </c>
      <c r="C51" s="44"/>
      <c r="D51" s="44"/>
      <c r="E51" s="44"/>
      <c r="F51" s="53"/>
      <c r="G51" s="18">
        <f>[1]Expenditure!$T$200</f>
        <v>0</v>
      </c>
    </row>
    <row r="52" spans="1:7" ht="12.75" customHeight="1" x14ac:dyDescent="0.2">
      <c r="A52" s="44"/>
      <c r="B52" s="44" t="s">
        <v>177</v>
      </c>
      <c r="C52" s="44"/>
      <c r="D52" s="44"/>
      <c r="E52" s="44"/>
      <c r="F52" s="53"/>
      <c r="G52" s="18">
        <f>[1]Expenditure!$U$200</f>
        <v>0</v>
      </c>
    </row>
    <row r="53" spans="1:7" ht="12.75" customHeight="1" x14ac:dyDescent="0.2">
      <c r="A53" s="92" t="s">
        <v>178</v>
      </c>
      <c r="B53" s="85"/>
      <c r="C53" s="85"/>
      <c r="D53" s="85"/>
      <c r="E53" s="85"/>
      <c r="F53" s="55"/>
      <c r="G53" s="50">
        <f>SUM(G50:G52)</f>
        <v>0</v>
      </c>
    </row>
    <row r="54" spans="1:7" ht="12.75" customHeight="1" x14ac:dyDescent="0.2">
      <c r="A54" s="44"/>
      <c r="B54" s="44"/>
      <c r="C54" s="46"/>
      <c r="D54" s="44"/>
      <c r="E54" s="44"/>
      <c r="F54" s="45"/>
      <c r="G54" s="51"/>
    </row>
    <row r="55" spans="1:7" ht="12.75" customHeight="1" x14ac:dyDescent="0.2">
      <c r="A55" s="46" t="s">
        <v>179</v>
      </c>
      <c r="B55" s="44"/>
      <c r="C55" s="46"/>
      <c r="D55" s="44"/>
      <c r="E55" s="44"/>
      <c r="F55" s="45"/>
      <c r="G55" s="51"/>
    </row>
    <row r="56" spans="1:7" ht="12.75" customHeight="1" x14ac:dyDescent="0.2">
      <c r="A56" s="44"/>
      <c r="B56" s="44"/>
      <c r="C56" s="46"/>
      <c r="D56" s="44"/>
      <c r="E56" s="44"/>
      <c r="F56" s="53"/>
      <c r="G56" s="18"/>
    </row>
    <row r="57" spans="1:7" ht="12.75" customHeight="1" x14ac:dyDescent="0.2">
      <c r="A57" s="44"/>
      <c r="B57" s="44" t="s">
        <v>51</v>
      </c>
      <c r="C57" s="46"/>
      <c r="D57" s="44"/>
      <c r="E57" s="44"/>
      <c r="F57" s="53"/>
      <c r="G57" s="18">
        <f>[1]Expenditure!$V$200</f>
        <v>0</v>
      </c>
    </row>
    <row r="58" spans="1:7" ht="12.75" customHeight="1" x14ac:dyDescent="0.2">
      <c r="A58" s="44"/>
      <c r="B58" s="44" t="s">
        <v>180</v>
      </c>
      <c r="C58" s="46"/>
      <c r="D58" s="44" t="s">
        <v>181</v>
      </c>
      <c r="E58" s="44"/>
      <c r="F58" s="45"/>
      <c r="G58" s="18"/>
    </row>
    <row r="59" spans="1:7" ht="12.75" customHeight="1" x14ac:dyDescent="0.2">
      <c r="A59" s="44"/>
      <c r="B59" s="44" t="s">
        <v>182</v>
      </c>
      <c r="C59" s="46"/>
      <c r="D59" s="44" t="s">
        <v>181</v>
      </c>
      <c r="E59" s="44"/>
      <c r="F59" s="53"/>
      <c r="G59" s="18">
        <f>[1]Expenditure!$X$200</f>
        <v>0</v>
      </c>
    </row>
    <row r="60" spans="1:7" ht="12.75" customHeight="1" x14ac:dyDescent="0.2">
      <c r="A60" s="44"/>
      <c r="B60" s="44" t="s">
        <v>183</v>
      </c>
      <c r="C60" s="46"/>
      <c r="D60" s="44" t="s">
        <v>181</v>
      </c>
      <c r="E60" s="44"/>
      <c r="F60" s="53"/>
      <c r="G60" s="18"/>
    </row>
    <row r="61" spans="1:7" ht="12.75" customHeight="1" x14ac:dyDescent="0.2">
      <c r="A61" s="46" t="s">
        <v>184</v>
      </c>
      <c r="B61" s="44"/>
      <c r="C61" s="46"/>
      <c r="D61" s="44"/>
      <c r="E61" s="44"/>
      <c r="F61" s="45"/>
      <c r="G61" s="50">
        <f>SUM(G56:G60)</f>
        <v>0</v>
      </c>
    </row>
    <row r="62" spans="1:7" ht="12.75" customHeight="1" x14ac:dyDescent="0.2">
      <c r="A62" s="46"/>
      <c r="B62" s="44" t="s">
        <v>93</v>
      </c>
      <c r="C62" s="46"/>
      <c r="D62" s="44"/>
      <c r="E62" s="44"/>
      <c r="F62" s="45"/>
      <c r="G62" s="18"/>
    </row>
    <row r="63" spans="1:7" ht="12.75" customHeight="1" x14ac:dyDescent="0.2">
      <c r="A63" s="46" t="s">
        <v>40</v>
      </c>
      <c r="B63" s="44"/>
      <c r="C63" s="44"/>
      <c r="D63" s="44"/>
      <c r="E63" s="44"/>
      <c r="F63" s="44"/>
      <c r="G63" s="50">
        <f>[1]Expenditure!$Z$200</f>
        <v>0</v>
      </c>
    </row>
    <row r="64" spans="1:7" ht="12.75" customHeight="1" x14ac:dyDescent="0.2">
      <c r="A64" s="46"/>
      <c r="B64" s="44"/>
      <c r="C64" s="44"/>
      <c r="D64" s="44"/>
      <c r="E64" s="44"/>
      <c r="F64" s="44"/>
      <c r="G64" s="18"/>
    </row>
    <row r="65" spans="1:7" ht="12.75" customHeight="1" x14ac:dyDescent="0.2">
      <c r="A65" s="46" t="s">
        <v>185</v>
      </c>
      <c r="B65" s="44"/>
      <c r="C65" s="44"/>
      <c r="D65" s="44"/>
      <c r="E65" s="44"/>
      <c r="F65" s="45"/>
      <c r="G65" s="50">
        <f>SUM(G19+G31+G42+G47+G53+G61+G62+G63)</f>
        <v>0</v>
      </c>
    </row>
    <row r="66" spans="1:7" ht="12.75" customHeight="1" x14ac:dyDescent="0.2"/>
    <row r="67" spans="1:7" ht="12.75" customHeight="1" x14ac:dyDescent="0.2"/>
    <row r="68" spans="1:7" ht="12.75" customHeight="1" x14ac:dyDescent="0.2"/>
    <row r="69" spans="1:7" ht="12.75" customHeight="1" x14ac:dyDescent="0.2"/>
    <row r="70" spans="1:7" ht="12.75" customHeight="1" x14ac:dyDescent="0.2"/>
    <row r="71" spans="1:7" ht="12.75" customHeight="1" x14ac:dyDescent="0.2"/>
    <row r="72" spans="1:7" ht="12.75" customHeight="1" x14ac:dyDescent="0.2"/>
    <row r="73" spans="1:7" ht="12.75" customHeight="1" x14ac:dyDescent="0.2"/>
    <row r="74" spans="1:7" ht="12.75" customHeight="1" x14ac:dyDescent="0.2"/>
    <row r="75" spans="1:7" ht="12.75" customHeight="1" x14ac:dyDescent="0.2"/>
    <row r="76" spans="1:7" ht="12.75" customHeight="1" x14ac:dyDescent="0.2"/>
    <row r="77" spans="1:7" ht="12.75" customHeight="1" x14ac:dyDescent="0.2"/>
    <row r="78" spans="1:7" ht="12.75" customHeight="1" x14ac:dyDescent="0.2"/>
    <row r="79" spans="1:7" ht="12.75" customHeight="1" x14ac:dyDescent="0.2"/>
    <row r="80" spans="1: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53:E53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0"/>
  <sheetViews>
    <sheetView workbookViewId="0"/>
  </sheetViews>
  <sheetFormatPr defaultColWidth="12.5703125" defaultRowHeight="15" customHeight="1" x14ac:dyDescent="0.2"/>
  <cols>
    <col min="1" max="1" width="27.28515625" customWidth="1"/>
    <col min="2" max="2" width="15.28515625" customWidth="1"/>
    <col min="3" max="3" width="23.5703125" customWidth="1"/>
    <col min="4" max="4" width="24.85546875" customWidth="1"/>
    <col min="5" max="5" width="21" customWidth="1"/>
    <col min="6" max="26" width="8.5703125" customWidth="1"/>
  </cols>
  <sheetData>
    <row r="1" spans="1:6" ht="12.75" customHeight="1" x14ac:dyDescent="0.2">
      <c r="A1" s="28" t="s">
        <v>186</v>
      </c>
    </row>
    <row r="2" spans="1:6" ht="12.75" customHeight="1" x14ac:dyDescent="0.2">
      <c r="A2" s="5"/>
      <c r="B2" s="5" t="s">
        <v>187</v>
      </c>
      <c r="C2" s="5" t="s">
        <v>188</v>
      </c>
      <c r="D2" s="5" t="s">
        <v>189</v>
      </c>
      <c r="E2" s="5" t="s">
        <v>190</v>
      </c>
    </row>
    <row r="3" spans="1:6" ht="12.75" customHeight="1" x14ac:dyDescent="0.2">
      <c r="A3" s="3" t="s">
        <v>22</v>
      </c>
      <c r="B3" s="16">
        <v>2320</v>
      </c>
      <c r="C3" s="16"/>
      <c r="D3" s="16"/>
      <c r="E3" s="16">
        <f t="shared" ref="E3:E4" si="0">B3+C3-D3</f>
        <v>2320</v>
      </c>
    </row>
    <row r="4" spans="1:6" ht="12.75" customHeight="1" x14ac:dyDescent="0.2">
      <c r="A4" s="3" t="s">
        <v>24</v>
      </c>
      <c r="B4" s="16">
        <v>250</v>
      </c>
      <c r="C4" s="16"/>
      <c r="D4" s="16"/>
      <c r="E4" s="16">
        <f t="shared" si="0"/>
        <v>250</v>
      </c>
    </row>
    <row r="5" spans="1:6" ht="12.75" customHeight="1" x14ac:dyDescent="0.2">
      <c r="A5" s="3" t="s">
        <v>25</v>
      </c>
      <c r="B5" s="16">
        <v>6706</v>
      </c>
      <c r="C5" s="16"/>
      <c r="D5" s="16"/>
      <c r="E5" s="16">
        <v>6706</v>
      </c>
    </row>
    <row r="6" spans="1:6" ht="12.75" customHeight="1" x14ac:dyDescent="0.2">
      <c r="A6" s="56" t="s">
        <v>26</v>
      </c>
      <c r="B6" s="57">
        <v>0</v>
      </c>
      <c r="C6" s="57"/>
      <c r="D6" s="57"/>
      <c r="E6" s="57">
        <f t="shared" ref="E6:E13" si="1">B6+C6-D6</f>
        <v>0</v>
      </c>
      <c r="F6" s="13" t="s">
        <v>191</v>
      </c>
    </row>
    <row r="7" spans="1:6" ht="12.75" customHeight="1" x14ac:dyDescent="0.2">
      <c r="A7" s="56" t="s">
        <v>27</v>
      </c>
      <c r="B7" s="57">
        <v>0</v>
      </c>
      <c r="C7" s="57"/>
      <c r="D7" s="57"/>
      <c r="E7" s="57">
        <f t="shared" si="1"/>
        <v>0</v>
      </c>
      <c r="F7" s="13" t="s">
        <v>191</v>
      </c>
    </row>
    <row r="8" spans="1:6" ht="12.75" customHeight="1" x14ac:dyDescent="0.2">
      <c r="A8" s="3" t="s">
        <v>28</v>
      </c>
      <c r="B8" s="16">
        <v>779</v>
      </c>
      <c r="C8" s="16"/>
      <c r="D8" s="16">
        <v>779</v>
      </c>
      <c r="E8" s="57">
        <f t="shared" si="1"/>
        <v>0</v>
      </c>
      <c r="F8" s="13" t="s">
        <v>191</v>
      </c>
    </row>
    <row r="9" spans="1:6" ht="12.75" customHeight="1" x14ac:dyDescent="0.2">
      <c r="A9" s="19" t="s">
        <v>137</v>
      </c>
      <c r="B9" s="16">
        <v>0</v>
      </c>
      <c r="C9" s="16">
        <v>2000</v>
      </c>
      <c r="D9" s="16"/>
      <c r="E9" s="16">
        <f t="shared" si="1"/>
        <v>2000</v>
      </c>
    </row>
    <row r="10" spans="1:6" ht="12.75" customHeight="1" x14ac:dyDescent="0.2">
      <c r="A10" s="19" t="s">
        <v>46</v>
      </c>
      <c r="B10" s="16">
        <v>0</v>
      </c>
      <c r="C10" s="16">
        <v>3000</v>
      </c>
      <c r="D10" s="16"/>
      <c r="E10" s="16">
        <f t="shared" si="1"/>
        <v>3000</v>
      </c>
    </row>
    <row r="11" spans="1:6" ht="12.75" customHeight="1" x14ac:dyDescent="0.2">
      <c r="A11" s="19" t="s">
        <v>138</v>
      </c>
      <c r="B11" s="16">
        <v>0</v>
      </c>
      <c r="C11" s="16">
        <v>17500</v>
      </c>
      <c r="D11" s="16"/>
      <c r="E11" s="16">
        <f t="shared" si="1"/>
        <v>17500</v>
      </c>
    </row>
    <row r="12" spans="1:6" ht="12.75" customHeight="1" x14ac:dyDescent="0.2">
      <c r="A12" s="19" t="s">
        <v>70</v>
      </c>
      <c r="B12" s="16">
        <v>0</v>
      </c>
      <c r="C12" s="16">
        <v>2000</v>
      </c>
      <c r="D12" s="16"/>
      <c r="E12" s="16">
        <f t="shared" si="1"/>
        <v>2000</v>
      </c>
    </row>
    <row r="13" spans="1:6" ht="12.75" customHeight="1" x14ac:dyDescent="0.2">
      <c r="A13" s="19" t="s">
        <v>139</v>
      </c>
      <c r="B13" s="16">
        <v>0</v>
      </c>
      <c r="C13" s="16">
        <v>2000</v>
      </c>
      <c r="D13" s="16"/>
      <c r="E13" s="16">
        <f t="shared" si="1"/>
        <v>2000</v>
      </c>
    </row>
    <row r="14" spans="1:6" ht="12.75" customHeight="1" x14ac:dyDescent="0.2">
      <c r="B14" s="21"/>
      <c r="C14" s="21"/>
      <c r="D14" s="21"/>
      <c r="E14" s="21"/>
    </row>
    <row r="15" spans="1:6" ht="12.75" customHeight="1" x14ac:dyDescent="0.2">
      <c r="A15" s="21" t="s">
        <v>192</v>
      </c>
      <c r="B15" s="21">
        <f t="shared" ref="B15:E15" si="2">SUM(B3:B14)</f>
        <v>10055</v>
      </c>
      <c r="C15" s="21">
        <f t="shared" si="2"/>
        <v>26500</v>
      </c>
      <c r="D15" s="21">
        <f t="shared" si="2"/>
        <v>779</v>
      </c>
      <c r="E15" s="21">
        <f t="shared" si="2"/>
        <v>35776</v>
      </c>
    </row>
    <row r="16" spans="1:6" ht="12.75" customHeight="1" x14ac:dyDescent="0.2">
      <c r="A16" s="21"/>
      <c r="B16" s="21"/>
      <c r="C16" s="21"/>
      <c r="D16" s="21"/>
      <c r="E16" s="21"/>
    </row>
    <row r="17" spans="1:6" ht="12.75" customHeight="1" x14ac:dyDescent="0.2">
      <c r="F17" s="13"/>
    </row>
    <row r="18" spans="1:6" ht="12.75" customHeight="1" x14ac:dyDescent="0.2"/>
    <row r="19" spans="1:6" ht="12.75" customHeight="1" x14ac:dyDescent="0.2">
      <c r="A19" s="21" t="s">
        <v>193</v>
      </c>
      <c r="B19" s="21">
        <v>44987</v>
      </c>
    </row>
    <row r="20" spans="1:6" ht="12.75" customHeight="1" x14ac:dyDescent="0.2"/>
    <row r="21" spans="1:6" ht="12.75" customHeight="1" x14ac:dyDescent="0.2">
      <c r="A21" s="58" t="s">
        <v>194</v>
      </c>
      <c r="B21" s="59">
        <f>B19-B15</f>
        <v>34932</v>
      </c>
      <c r="C21" s="59">
        <v>16000</v>
      </c>
      <c r="D21" s="59">
        <v>0</v>
      </c>
      <c r="E21" s="60">
        <f>B21+C21-D21</f>
        <v>50932</v>
      </c>
    </row>
    <row r="22" spans="1:6" ht="12.75" customHeight="1" x14ac:dyDescent="0.2">
      <c r="A22" s="61" t="s">
        <v>195</v>
      </c>
      <c r="B22" s="62">
        <f>B21/62400</f>
        <v>0.55980769230769234</v>
      </c>
      <c r="C22" s="63"/>
      <c r="D22" s="63"/>
      <c r="E22" s="64">
        <f>E21/120626</f>
        <v>0.42223069653308576</v>
      </c>
    </row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97"/>
  <sheetViews>
    <sheetView workbookViewId="0"/>
  </sheetViews>
  <sheetFormatPr defaultColWidth="12.5703125" defaultRowHeight="15" customHeight="1" x14ac:dyDescent="0.2"/>
  <cols>
    <col min="1" max="1" width="27.28515625" customWidth="1"/>
    <col min="2" max="2" width="20.42578125" customWidth="1"/>
    <col min="3" max="3" width="23.5703125" customWidth="1"/>
    <col min="4" max="4" width="24.85546875" customWidth="1"/>
    <col min="5" max="5" width="21" customWidth="1"/>
    <col min="6" max="26" width="8.5703125" customWidth="1"/>
  </cols>
  <sheetData>
    <row r="1" spans="1:11" ht="12.75" customHeight="1" x14ac:dyDescent="0.2">
      <c r="A1" s="28" t="s">
        <v>186</v>
      </c>
    </row>
    <row r="2" spans="1:11" ht="12.75" customHeight="1" x14ac:dyDescent="0.2">
      <c r="A2" s="5"/>
      <c r="B2" s="65" t="s">
        <v>190</v>
      </c>
      <c r="C2" s="65" t="s">
        <v>196</v>
      </c>
      <c r="D2" s="65" t="s">
        <v>197</v>
      </c>
      <c r="E2" s="65" t="s">
        <v>198</v>
      </c>
      <c r="G2" s="24"/>
      <c r="H2" s="25"/>
      <c r="I2" s="26"/>
      <c r="J2" s="26"/>
      <c r="K2" s="66"/>
    </row>
    <row r="3" spans="1:11" ht="12.75" customHeight="1" x14ac:dyDescent="0.2">
      <c r="A3" s="3" t="s">
        <v>22</v>
      </c>
      <c r="B3" s="16">
        <v>2320</v>
      </c>
      <c r="C3" s="16"/>
      <c r="D3" s="16"/>
      <c r="E3" s="16">
        <f t="shared" ref="E3:E4" si="0">B3+C3-D3</f>
        <v>2320</v>
      </c>
      <c r="G3" s="24"/>
      <c r="H3" s="25"/>
      <c r="I3" s="26"/>
      <c r="J3" s="26"/>
      <c r="K3" s="66"/>
    </row>
    <row r="4" spans="1:11" ht="12.75" customHeight="1" x14ac:dyDescent="0.2">
      <c r="A4" s="3" t="s">
        <v>24</v>
      </c>
      <c r="B4" s="16">
        <v>250</v>
      </c>
      <c r="C4" s="16"/>
      <c r="D4" s="16"/>
      <c r="E4" s="16">
        <f t="shared" si="0"/>
        <v>250</v>
      </c>
      <c r="G4" s="24"/>
      <c r="H4" s="25"/>
      <c r="I4" s="26"/>
      <c r="J4" s="26"/>
      <c r="K4" s="66"/>
    </row>
    <row r="5" spans="1:11" ht="12.75" customHeight="1" x14ac:dyDescent="0.2">
      <c r="A5" s="3" t="s">
        <v>25</v>
      </c>
      <c r="B5" s="16">
        <v>6706</v>
      </c>
      <c r="C5" s="16"/>
      <c r="D5" s="16"/>
      <c r="E5" s="16">
        <v>6706</v>
      </c>
      <c r="G5" s="24"/>
      <c r="H5" s="25"/>
      <c r="I5" s="26"/>
      <c r="J5" s="26"/>
      <c r="K5" s="66"/>
    </row>
    <row r="6" spans="1:11" ht="12.75" customHeight="1" x14ac:dyDescent="0.2">
      <c r="A6" s="19" t="s">
        <v>137</v>
      </c>
      <c r="B6" s="16">
        <v>2000</v>
      </c>
      <c r="C6" s="16">
        <v>2000</v>
      </c>
      <c r="D6" s="16"/>
      <c r="E6" s="16">
        <f t="shared" ref="E6:E10" si="1">B6+C6-D6</f>
        <v>4000</v>
      </c>
      <c r="G6" s="24"/>
      <c r="H6" s="25"/>
      <c r="I6" s="26"/>
      <c r="J6" s="26"/>
      <c r="K6" s="66"/>
    </row>
    <row r="7" spans="1:11" ht="12.75" customHeight="1" x14ac:dyDescent="0.2">
      <c r="A7" s="19" t="s">
        <v>46</v>
      </c>
      <c r="B7" s="16">
        <v>3000</v>
      </c>
      <c r="C7" s="67">
        <v>5000</v>
      </c>
      <c r="D7" s="16"/>
      <c r="E7" s="16">
        <f t="shared" si="1"/>
        <v>8000</v>
      </c>
      <c r="G7" s="24"/>
      <c r="H7" s="25"/>
      <c r="I7" s="26"/>
      <c r="J7" s="26"/>
      <c r="K7" s="66"/>
    </row>
    <row r="8" spans="1:11" ht="12.75" customHeight="1" x14ac:dyDescent="0.2">
      <c r="A8" s="19" t="s">
        <v>138</v>
      </c>
      <c r="B8" s="16">
        <v>17500</v>
      </c>
      <c r="C8" s="16">
        <v>17500</v>
      </c>
      <c r="D8" s="16"/>
      <c r="E8" s="16">
        <f t="shared" si="1"/>
        <v>35000</v>
      </c>
    </row>
    <row r="9" spans="1:11" ht="12.75" customHeight="1" x14ac:dyDescent="0.2">
      <c r="A9" s="19" t="s">
        <v>70</v>
      </c>
      <c r="B9" s="16">
        <v>2000</v>
      </c>
      <c r="C9" s="67">
        <v>0</v>
      </c>
      <c r="D9" s="16"/>
      <c r="E9" s="16">
        <f t="shared" si="1"/>
        <v>2000</v>
      </c>
    </row>
    <row r="10" spans="1:11" ht="12.75" customHeight="1" x14ac:dyDescent="0.2">
      <c r="A10" s="19" t="s">
        <v>139</v>
      </c>
      <c r="B10" s="16">
        <v>2000</v>
      </c>
      <c r="C10" s="67">
        <v>8000</v>
      </c>
      <c r="D10" s="16"/>
      <c r="E10" s="16">
        <f t="shared" si="1"/>
        <v>10000</v>
      </c>
    </row>
    <row r="11" spans="1:11" ht="12.75" customHeight="1" x14ac:dyDescent="0.2">
      <c r="B11" s="21"/>
      <c r="C11" s="21"/>
      <c r="D11" s="21"/>
      <c r="E11" s="21"/>
    </row>
    <row r="12" spans="1:11" ht="12.75" customHeight="1" x14ac:dyDescent="0.2">
      <c r="A12" s="21" t="s">
        <v>192</v>
      </c>
      <c r="B12" s="21">
        <f t="shared" ref="B12:E12" si="2">SUM(B3:B11)</f>
        <v>35776</v>
      </c>
      <c r="C12" s="21">
        <f t="shared" si="2"/>
        <v>32500</v>
      </c>
      <c r="D12" s="21">
        <f t="shared" si="2"/>
        <v>0</v>
      </c>
      <c r="E12" s="21">
        <f t="shared" si="2"/>
        <v>68276</v>
      </c>
    </row>
    <row r="13" spans="1:11" ht="12.75" customHeight="1" x14ac:dyDescent="0.2">
      <c r="A13" s="21"/>
      <c r="B13" s="21"/>
      <c r="C13" s="21"/>
      <c r="D13" s="21"/>
      <c r="E13" s="21"/>
    </row>
    <row r="14" spans="1:11" ht="12.75" customHeight="1" x14ac:dyDescent="0.2">
      <c r="F14" s="13"/>
    </row>
    <row r="15" spans="1:11" ht="12.75" customHeight="1" x14ac:dyDescent="0.2"/>
    <row r="16" spans="1:11" ht="12.75" customHeight="1" x14ac:dyDescent="0.2">
      <c r="A16" s="21" t="s">
        <v>193</v>
      </c>
      <c r="B16" s="21">
        <f>'2025-26 v1'!C87</f>
        <v>90795.68</v>
      </c>
    </row>
    <row r="17" spans="1:5" ht="12.75" customHeight="1" x14ac:dyDescent="0.2"/>
    <row r="18" spans="1:5" ht="12.75" customHeight="1" x14ac:dyDescent="0.2">
      <c r="A18" s="58" t="s">
        <v>194</v>
      </c>
      <c r="B18" s="59">
        <f>B16-B12</f>
        <v>55019.679999999993</v>
      </c>
      <c r="C18" s="68">
        <v>1000</v>
      </c>
      <c r="D18" s="59">
        <v>0</v>
      </c>
      <c r="E18" s="60">
        <f>B18+C18-D18</f>
        <v>56019.679999999993</v>
      </c>
    </row>
    <row r="19" spans="1:5" ht="12.75" customHeight="1" x14ac:dyDescent="0.2">
      <c r="A19" s="61" t="s">
        <v>195</v>
      </c>
      <c r="B19" s="62">
        <f>B18/'2025-26 v1'!B71</f>
        <v>0.45611791819342423</v>
      </c>
      <c r="C19" s="63"/>
      <c r="D19" s="63"/>
      <c r="E19" s="64">
        <f>E18/120626</f>
        <v>0.46440800490773126</v>
      </c>
    </row>
    <row r="20" spans="1:5" ht="12.75" customHeight="1" x14ac:dyDescent="0.2"/>
    <row r="21" spans="1:5" ht="12.75" customHeight="1" x14ac:dyDescent="0.2"/>
    <row r="22" spans="1:5" ht="12.75" customHeight="1" x14ac:dyDescent="0.2"/>
    <row r="23" spans="1:5" ht="12.75" customHeight="1" x14ac:dyDescent="0.2"/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</sheetData>
  <pageMargins left="0.75" right="0.75" top="1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65"/>
  <sheetViews>
    <sheetView tabSelected="1" topLeftCell="A67" workbookViewId="0">
      <selection activeCell="B59" sqref="B59"/>
    </sheetView>
  </sheetViews>
  <sheetFormatPr defaultColWidth="12.5703125" defaultRowHeight="15" customHeight="1" x14ac:dyDescent="0.2"/>
  <cols>
    <col min="1" max="1" width="39.140625" customWidth="1"/>
    <col min="2" max="2" width="16.5703125" bestFit="1" customWidth="1"/>
    <col min="3" max="3" width="18.85546875" customWidth="1"/>
    <col min="4" max="4" width="21.140625" customWidth="1"/>
    <col min="5" max="5" width="16.5703125" customWidth="1"/>
    <col min="6" max="6" width="38.7109375" customWidth="1"/>
    <col min="7" max="25" width="8.5703125" customWidth="1"/>
  </cols>
  <sheetData>
    <row r="1" spans="1:6" ht="12.75" customHeight="1" x14ac:dyDescent="0.2">
      <c r="A1" s="84" t="s">
        <v>0</v>
      </c>
      <c r="B1" s="85"/>
      <c r="C1" s="85"/>
      <c r="D1" s="85"/>
    </row>
    <row r="2" spans="1:6" ht="12.75" customHeight="1" x14ac:dyDescent="0.2">
      <c r="A2" s="85"/>
      <c r="B2" s="85"/>
      <c r="C2" s="85"/>
      <c r="D2" s="85"/>
    </row>
    <row r="3" spans="1:6" ht="12.75" customHeight="1" x14ac:dyDescent="0.2">
      <c r="A3" s="86" t="s">
        <v>199</v>
      </c>
      <c r="B3" s="85"/>
      <c r="C3" s="85"/>
      <c r="D3" s="85"/>
    </row>
    <row r="4" spans="1:6" ht="12.75" customHeight="1" x14ac:dyDescent="0.25">
      <c r="A4" s="1"/>
      <c r="B4" s="1"/>
      <c r="C4" s="1"/>
      <c r="D4" s="1"/>
    </row>
    <row r="5" spans="1:6" ht="12.75" customHeight="1" x14ac:dyDescent="0.2"/>
    <row r="6" spans="1:6" ht="12.75" customHeight="1" x14ac:dyDescent="0.25">
      <c r="A6" s="3" t="s">
        <v>2</v>
      </c>
      <c r="B6" s="69" t="s">
        <v>58</v>
      </c>
      <c r="C6" s="4" t="s">
        <v>200</v>
      </c>
      <c r="D6" s="4" t="s">
        <v>61</v>
      </c>
      <c r="E6" s="69" t="s">
        <v>201</v>
      </c>
      <c r="F6" s="15" t="s">
        <v>9</v>
      </c>
    </row>
    <row r="7" spans="1:6" ht="12.75" customHeight="1" x14ac:dyDescent="0.2">
      <c r="A7" s="5" t="s">
        <v>202</v>
      </c>
      <c r="B7" s="16">
        <v>35280</v>
      </c>
      <c r="C7" s="70">
        <v>19699.390000000003</v>
      </c>
      <c r="D7" s="67">
        <v>32330</v>
      </c>
      <c r="E7" s="67">
        <v>40500</v>
      </c>
      <c r="F7" s="17"/>
    </row>
    <row r="8" spans="1:6" ht="12.75" customHeight="1" x14ac:dyDescent="0.2">
      <c r="A8" s="5" t="s">
        <v>11</v>
      </c>
      <c r="B8" s="16">
        <v>5250</v>
      </c>
      <c r="C8" s="71">
        <v>4995</v>
      </c>
      <c r="D8" s="67">
        <v>6500</v>
      </c>
      <c r="E8" s="67">
        <v>6000</v>
      </c>
      <c r="F8" s="17"/>
    </row>
    <row r="9" spans="1:6" ht="12.75" customHeight="1" x14ac:dyDescent="0.2">
      <c r="A9" s="5" t="s">
        <v>88</v>
      </c>
      <c r="B9" s="16">
        <v>500</v>
      </c>
      <c r="C9" s="16">
        <v>181.5</v>
      </c>
      <c r="D9" s="67">
        <v>350</v>
      </c>
      <c r="E9" s="67">
        <v>550</v>
      </c>
      <c r="F9" s="17"/>
    </row>
    <row r="10" spans="1:6" ht="12.75" customHeight="1" x14ac:dyDescent="0.2">
      <c r="A10" s="5" t="s">
        <v>62</v>
      </c>
      <c r="B10" s="16">
        <v>750</v>
      </c>
      <c r="C10" s="16">
        <v>0</v>
      </c>
      <c r="D10" s="67">
        <v>500</v>
      </c>
      <c r="E10" s="67">
        <v>1200</v>
      </c>
      <c r="F10" s="17"/>
    </row>
    <row r="11" spans="1:6" ht="12.75" customHeight="1" x14ac:dyDescent="0.2">
      <c r="A11" s="5" t="s">
        <v>89</v>
      </c>
      <c r="B11" s="16">
        <v>1800</v>
      </c>
      <c r="C11" s="16">
        <v>1753.1</v>
      </c>
      <c r="D11" s="67">
        <v>2230</v>
      </c>
      <c r="E11" s="67">
        <v>1900</v>
      </c>
      <c r="F11" s="17"/>
    </row>
    <row r="12" spans="1:6" ht="12.75" customHeight="1" x14ac:dyDescent="0.2">
      <c r="A12" s="5" t="s">
        <v>14</v>
      </c>
      <c r="B12" s="16">
        <v>3000</v>
      </c>
      <c r="C12" s="70">
        <v>2740.14</v>
      </c>
      <c r="D12" s="67">
        <v>2745</v>
      </c>
      <c r="E12" s="67">
        <v>3100</v>
      </c>
      <c r="F12" s="17" t="s">
        <v>15</v>
      </c>
    </row>
    <row r="13" spans="1:6" ht="12.75" customHeight="1" x14ac:dyDescent="0.2">
      <c r="A13" s="5" t="s">
        <v>16</v>
      </c>
      <c r="B13" s="16">
        <v>0</v>
      </c>
      <c r="C13" s="16">
        <v>0</v>
      </c>
      <c r="D13" s="67">
        <v>0</v>
      </c>
      <c r="E13" s="67">
        <v>0</v>
      </c>
      <c r="F13" s="17"/>
    </row>
    <row r="14" spans="1:6" ht="12.75" customHeight="1" x14ac:dyDescent="0.2">
      <c r="A14" s="5" t="s">
        <v>90</v>
      </c>
      <c r="B14" s="16">
        <v>500</v>
      </c>
      <c r="C14" s="67">
        <v>75</v>
      </c>
      <c r="D14" s="67">
        <v>75</v>
      </c>
      <c r="E14" s="67">
        <v>500</v>
      </c>
      <c r="F14" s="17"/>
    </row>
    <row r="15" spans="1:6" ht="12.75" customHeight="1" x14ac:dyDescent="0.25">
      <c r="A15" s="5" t="s">
        <v>18</v>
      </c>
      <c r="B15" s="16">
        <v>250</v>
      </c>
      <c r="C15" s="72">
        <v>0</v>
      </c>
      <c r="D15" s="67">
        <v>0</v>
      </c>
      <c r="E15" s="67">
        <v>250</v>
      </c>
      <c r="F15" s="17"/>
    </row>
    <row r="16" spans="1:6" ht="12.75" customHeight="1" x14ac:dyDescent="0.2">
      <c r="A16" s="65" t="s">
        <v>203</v>
      </c>
      <c r="B16" s="67">
        <v>0</v>
      </c>
      <c r="C16" s="73">
        <v>0</v>
      </c>
      <c r="D16" s="67">
        <v>0</v>
      </c>
      <c r="E16" s="67">
        <v>250</v>
      </c>
      <c r="F16" s="17"/>
    </row>
    <row r="17" spans="1:6" ht="12.75" customHeight="1" x14ac:dyDescent="0.2">
      <c r="A17" s="3" t="s">
        <v>20</v>
      </c>
      <c r="B17" s="19">
        <f t="shared" ref="B17:E17" si="0">SUM(B7:B16)</f>
        <v>47330</v>
      </c>
      <c r="C17" s="19">
        <f t="shared" si="0"/>
        <v>29444.13</v>
      </c>
      <c r="D17" s="19">
        <f t="shared" si="0"/>
        <v>44730</v>
      </c>
      <c r="E17" s="19">
        <f t="shared" si="0"/>
        <v>54250</v>
      </c>
      <c r="F17" s="20"/>
    </row>
    <row r="18" spans="1:6" ht="12.75" customHeight="1" x14ac:dyDescent="0.2">
      <c r="A18" s="5"/>
      <c r="B18" s="19"/>
      <c r="C18" s="19"/>
      <c r="D18" s="19"/>
      <c r="E18" s="19"/>
      <c r="F18" s="17"/>
    </row>
    <row r="19" spans="1:6" ht="12.75" customHeight="1" x14ac:dyDescent="0.2">
      <c r="A19" s="3" t="s">
        <v>30</v>
      </c>
      <c r="B19" s="16"/>
      <c r="C19" s="16"/>
      <c r="D19" s="16"/>
      <c r="E19" s="16"/>
      <c r="F19" s="17"/>
    </row>
    <row r="20" spans="1:6" ht="12.75" customHeight="1" x14ac:dyDescent="0.2">
      <c r="A20" s="5" t="s">
        <v>31</v>
      </c>
      <c r="B20" s="16">
        <v>4000</v>
      </c>
      <c r="C20" s="16">
        <v>2659.98</v>
      </c>
      <c r="D20" s="67">
        <v>4560</v>
      </c>
      <c r="E20" s="67">
        <v>5100</v>
      </c>
      <c r="F20" s="17"/>
    </row>
    <row r="21" spans="1:6" ht="12.75" customHeight="1" x14ac:dyDescent="0.2">
      <c r="A21" s="5" t="s">
        <v>65</v>
      </c>
      <c r="B21" s="16">
        <v>6000</v>
      </c>
      <c r="C21" s="70">
        <v>12894.54</v>
      </c>
      <c r="D21" s="67">
        <v>13500</v>
      </c>
      <c r="E21" s="67">
        <v>7000</v>
      </c>
      <c r="F21" s="22"/>
    </row>
    <row r="22" spans="1:6" ht="12.75" customHeight="1" x14ac:dyDescent="0.2">
      <c r="A22" s="3" t="s">
        <v>35</v>
      </c>
      <c r="B22" s="19">
        <f t="shared" ref="B22:E22" si="1">SUM(B20:B21)</f>
        <v>10000</v>
      </c>
      <c r="C22" s="19">
        <f t="shared" si="1"/>
        <v>15554.52</v>
      </c>
      <c r="D22" s="19">
        <f t="shared" si="1"/>
        <v>18060</v>
      </c>
      <c r="E22" s="19">
        <f t="shared" si="1"/>
        <v>12100</v>
      </c>
      <c r="F22" s="20"/>
    </row>
    <row r="23" spans="1:6" ht="12.75" customHeight="1" x14ac:dyDescent="0.2">
      <c r="A23" s="3"/>
      <c r="B23" s="19"/>
      <c r="C23" s="19"/>
      <c r="D23" s="19"/>
      <c r="E23" s="19"/>
      <c r="F23" s="17"/>
    </row>
    <row r="24" spans="1:6" ht="12.75" customHeight="1" x14ac:dyDescent="0.2">
      <c r="A24" s="3" t="s">
        <v>39</v>
      </c>
      <c r="B24" s="19"/>
      <c r="C24" s="16"/>
      <c r="D24" s="16"/>
      <c r="E24" s="19"/>
      <c r="F24" s="17"/>
    </row>
    <row r="25" spans="1:6" ht="12.75" customHeight="1" x14ac:dyDescent="0.2">
      <c r="A25" s="5" t="s">
        <v>40</v>
      </c>
      <c r="B25" s="16">
        <v>0</v>
      </c>
      <c r="C25" s="16">
        <v>0</v>
      </c>
      <c r="D25" s="16"/>
      <c r="E25" s="16"/>
      <c r="F25" s="17"/>
    </row>
    <row r="26" spans="1:6" ht="12.75" customHeight="1" x14ac:dyDescent="0.2">
      <c r="A26" s="5" t="s">
        <v>41</v>
      </c>
      <c r="B26" s="16">
        <v>3500</v>
      </c>
      <c r="C26" s="70">
        <v>3500</v>
      </c>
      <c r="D26" s="67">
        <v>3500</v>
      </c>
      <c r="E26" s="67">
        <v>3750</v>
      </c>
      <c r="F26" s="17"/>
    </row>
    <row r="27" spans="1:6" ht="12.75" customHeight="1" x14ac:dyDescent="0.2">
      <c r="A27" s="5" t="s">
        <v>42</v>
      </c>
      <c r="B27" s="16">
        <v>1150</v>
      </c>
      <c r="C27" s="67">
        <v>0</v>
      </c>
      <c r="D27" s="67">
        <v>1150</v>
      </c>
      <c r="E27" s="67">
        <v>250</v>
      </c>
      <c r="F27" s="17"/>
    </row>
    <row r="28" spans="1:6" ht="12.75" customHeight="1" x14ac:dyDescent="0.2">
      <c r="A28" s="5" t="s">
        <v>43</v>
      </c>
      <c r="B28" s="16"/>
      <c r="C28" s="23"/>
      <c r="D28" s="16"/>
      <c r="E28" s="16"/>
      <c r="F28" s="17" t="s">
        <v>91</v>
      </c>
    </row>
    <row r="29" spans="1:6" ht="12.75" customHeight="1" x14ac:dyDescent="0.2">
      <c r="A29" s="5" t="s">
        <v>68</v>
      </c>
      <c r="B29" s="16">
        <v>3000</v>
      </c>
      <c r="C29" s="70">
        <v>4550</v>
      </c>
      <c r="D29" s="67">
        <v>5000</v>
      </c>
      <c r="E29" s="67">
        <v>3500</v>
      </c>
      <c r="F29" s="17" t="s">
        <v>69</v>
      </c>
    </row>
    <row r="30" spans="1:6" ht="12.75" customHeight="1" x14ac:dyDescent="0.2">
      <c r="A30" s="5" t="s">
        <v>70</v>
      </c>
      <c r="B30" s="16">
        <v>2000</v>
      </c>
      <c r="C30" s="23">
        <v>0</v>
      </c>
      <c r="D30" s="67">
        <v>0</v>
      </c>
      <c r="E30" s="67">
        <v>2000</v>
      </c>
      <c r="F30" s="17" t="s">
        <v>69</v>
      </c>
    </row>
    <row r="31" spans="1:6" ht="12.75" customHeight="1" x14ac:dyDescent="0.2">
      <c r="A31" s="5" t="s">
        <v>44</v>
      </c>
      <c r="B31" s="16">
        <v>800</v>
      </c>
      <c r="C31" s="16">
        <v>0</v>
      </c>
      <c r="D31" s="67">
        <v>800</v>
      </c>
      <c r="E31" s="67">
        <v>800</v>
      </c>
      <c r="F31" s="17"/>
    </row>
    <row r="32" spans="1:6" ht="12.75" customHeight="1" x14ac:dyDescent="0.2">
      <c r="A32" s="5" t="s">
        <v>45</v>
      </c>
      <c r="B32" s="16">
        <v>800</v>
      </c>
      <c r="C32" s="16">
        <v>800</v>
      </c>
      <c r="D32" s="67">
        <v>800</v>
      </c>
      <c r="E32" s="67">
        <v>800</v>
      </c>
      <c r="F32" s="17"/>
    </row>
    <row r="33" spans="1:6" ht="12.75" customHeight="1" x14ac:dyDescent="0.2">
      <c r="A33" s="5" t="s">
        <v>46</v>
      </c>
      <c r="B33" s="16">
        <v>4500</v>
      </c>
      <c r="C33" s="16">
        <v>0</v>
      </c>
      <c r="D33" s="67">
        <v>0</v>
      </c>
      <c r="E33" s="67">
        <v>4500</v>
      </c>
      <c r="F33" s="17"/>
    </row>
    <row r="34" spans="1:6" ht="12.75" customHeight="1" x14ac:dyDescent="0.2">
      <c r="A34" s="5" t="s">
        <v>47</v>
      </c>
      <c r="B34" s="16"/>
      <c r="C34" s="16">
        <v>0</v>
      </c>
      <c r="D34" s="16"/>
      <c r="E34" s="16"/>
      <c r="F34" s="17" t="s">
        <v>85</v>
      </c>
    </row>
    <row r="35" spans="1:6" ht="12.75" customHeight="1" x14ac:dyDescent="0.2">
      <c r="A35" s="65" t="s">
        <v>204</v>
      </c>
      <c r="B35" s="16">
        <v>0</v>
      </c>
      <c r="C35" s="16">
        <v>70</v>
      </c>
      <c r="D35" s="67">
        <v>70</v>
      </c>
      <c r="E35" s="67">
        <v>2500</v>
      </c>
      <c r="F35" s="74" t="s">
        <v>205</v>
      </c>
    </row>
    <row r="36" spans="1:6" ht="12.75" customHeight="1" x14ac:dyDescent="0.2">
      <c r="A36" s="3" t="s">
        <v>49</v>
      </c>
      <c r="B36" s="19">
        <f t="shared" ref="B36:E36" si="2">SUM(B25:B35)</f>
        <v>15750</v>
      </c>
      <c r="C36" s="19">
        <f t="shared" si="2"/>
        <v>8920</v>
      </c>
      <c r="D36" s="19">
        <f t="shared" si="2"/>
        <v>11320</v>
      </c>
      <c r="E36" s="19">
        <f t="shared" si="2"/>
        <v>18100</v>
      </c>
      <c r="F36" s="20"/>
    </row>
    <row r="37" spans="1:6" ht="12.75" customHeight="1" x14ac:dyDescent="0.2">
      <c r="A37" s="5"/>
      <c r="B37" s="16"/>
      <c r="C37" s="19"/>
      <c r="D37" s="19"/>
      <c r="E37" s="16"/>
      <c r="F37" s="17"/>
    </row>
    <row r="38" spans="1:6" ht="12.75" customHeight="1" x14ac:dyDescent="0.2">
      <c r="A38" s="3" t="s">
        <v>50</v>
      </c>
      <c r="B38" s="19"/>
      <c r="C38" s="16"/>
      <c r="D38" s="16"/>
      <c r="E38" s="19"/>
      <c r="F38" s="17"/>
    </row>
    <row r="39" spans="1:6" ht="12.75" customHeight="1" x14ac:dyDescent="0.2">
      <c r="A39" s="5"/>
      <c r="B39" s="16"/>
      <c r="C39" s="16"/>
      <c r="D39" s="16"/>
      <c r="E39" s="16"/>
      <c r="F39" s="17"/>
    </row>
    <row r="40" spans="1:6" ht="12.75" customHeight="1" x14ac:dyDescent="0.2">
      <c r="A40" s="5" t="s">
        <v>92</v>
      </c>
      <c r="B40" s="16">
        <v>3000</v>
      </c>
      <c r="C40" s="16">
        <v>2747.0299999999997</v>
      </c>
      <c r="D40" s="67">
        <v>3000</v>
      </c>
      <c r="E40" s="73">
        <v>3200</v>
      </c>
      <c r="F40" s="17"/>
    </row>
    <row r="41" spans="1:6" ht="12.75" customHeight="1" x14ac:dyDescent="0.2">
      <c r="A41" s="5" t="s">
        <v>52</v>
      </c>
      <c r="B41" s="16">
        <v>2000</v>
      </c>
      <c r="C41" s="16">
        <v>0</v>
      </c>
      <c r="D41" s="67">
        <v>2000</v>
      </c>
      <c r="E41" s="67">
        <v>2000</v>
      </c>
      <c r="F41" s="17"/>
    </row>
    <row r="42" spans="1:6" ht="12.75" customHeight="1" x14ac:dyDescent="0.2">
      <c r="A42" s="5" t="s">
        <v>53</v>
      </c>
      <c r="B42" s="16"/>
      <c r="C42" s="16">
        <v>0</v>
      </c>
      <c r="D42" s="16"/>
      <c r="E42" s="16"/>
      <c r="F42" s="17" t="s">
        <v>85</v>
      </c>
    </row>
    <row r="43" spans="1:6" ht="12.75" customHeight="1" x14ac:dyDescent="0.2">
      <c r="A43" s="5" t="s">
        <v>54</v>
      </c>
      <c r="B43" s="16"/>
      <c r="C43" s="16">
        <v>0</v>
      </c>
      <c r="D43" s="16"/>
      <c r="E43" s="16"/>
      <c r="F43" s="17" t="s">
        <v>85</v>
      </c>
    </row>
    <row r="44" spans="1:6" ht="12.75" customHeight="1" x14ac:dyDescent="0.2">
      <c r="A44" s="3" t="s">
        <v>55</v>
      </c>
      <c r="B44" s="19">
        <f>SUM(B40:B43)</f>
        <v>5000</v>
      </c>
      <c r="C44" s="19">
        <f t="shared" ref="C44:E44" si="3">SUM(C39:C43)</f>
        <v>2747.0299999999997</v>
      </c>
      <c r="D44" s="19">
        <f t="shared" si="3"/>
        <v>5000</v>
      </c>
      <c r="E44" s="19">
        <f t="shared" si="3"/>
        <v>5200</v>
      </c>
      <c r="F44" s="20"/>
    </row>
    <row r="45" spans="1:6" ht="12.75" customHeight="1" x14ac:dyDescent="0.2">
      <c r="A45" s="5"/>
      <c r="B45" s="16"/>
      <c r="C45" s="19"/>
      <c r="D45" s="19"/>
      <c r="E45" s="16"/>
      <c r="F45" s="17"/>
    </row>
    <row r="46" spans="1:6" ht="12.75" customHeight="1" x14ac:dyDescent="0.25">
      <c r="A46" s="5" t="s">
        <v>93</v>
      </c>
      <c r="B46" s="19">
        <v>4000</v>
      </c>
      <c r="C46" s="19"/>
      <c r="D46" s="19"/>
      <c r="E46" s="75">
        <v>4000</v>
      </c>
      <c r="F46" s="17"/>
    </row>
    <row r="47" spans="1:6" ht="12.75" customHeight="1" x14ac:dyDescent="0.2">
      <c r="A47" s="5"/>
      <c r="B47" s="19"/>
      <c r="C47" s="19"/>
      <c r="D47" s="19"/>
      <c r="E47" s="19"/>
      <c r="F47" s="17"/>
    </row>
    <row r="48" spans="1:6" ht="12.75" customHeight="1" x14ac:dyDescent="0.2">
      <c r="A48" s="24" t="s">
        <v>94</v>
      </c>
      <c r="B48" s="66">
        <v>16000</v>
      </c>
      <c r="C48" s="66">
        <v>16000</v>
      </c>
      <c r="D48" s="66">
        <v>16000</v>
      </c>
      <c r="E48" s="66">
        <v>1000</v>
      </c>
      <c r="F48" s="17"/>
    </row>
    <row r="49" spans="1:6" ht="12.75" customHeight="1" x14ac:dyDescent="0.2">
      <c r="A49" s="24" t="s">
        <v>95</v>
      </c>
      <c r="B49" s="25">
        <v>2000</v>
      </c>
      <c r="C49" s="25">
        <v>2000</v>
      </c>
      <c r="D49" s="25">
        <v>2000</v>
      </c>
      <c r="E49" s="66">
        <v>2000</v>
      </c>
      <c r="F49" s="17"/>
    </row>
    <row r="50" spans="1:6" ht="12.75" customHeight="1" x14ac:dyDescent="0.2">
      <c r="A50" s="24" t="s">
        <v>96</v>
      </c>
      <c r="B50" s="25">
        <v>3000</v>
      </c>
      <c r="C50" s="25">
        <v>3000</v>
      </c>
      <c r="D50" s="25">
        <v>3000</v>
      </c>
      <c r="E50" s="66">
        <v>5000</v>
      </c>
      <c r="F50" s="17"/>
    </row>
    <row r="51" spans="1:6" ht="12.75" customHeight="1" x14ac:dyDescent="0.2">
      <c r="A51" s="24" t="s">
        <v>97</v>
      </c>
      <c r="B51" s="25">
        <v>17500</v>
      </c>
      <c r="C51" s="25">
        <v>17500</v>
      </c>
      <c r="D51" s="25">
        <v>17500</v>
      </c>
      <c r="E51" s="66">
        <v>17500</v>
      </c>
      <c r="F51" s="17"/>
    </row>
    <row r="52" spans="1:6" ht="12.75" customHeight="1" x14ac:dyDescent="0.2">
      <c r="A52" s="24" t="s">
        <v>98</v>
      </c>
      <c r="B52" s="25">
        <v>2000</v>
      </c>
      <c r="C52" s="25">
        <v>2000</v>
      </c>
      <c r="D52" s="25">
        <v>2000</v>
      </c>
      <c r="E52" s="66">
        <v>0</v>
      </c>
      <c r="F52" s="17"/>
    </row>
    <row r="53" spans="1:6" ht="12.75" customHeight="1" x14ac:dyDescent="0.2">
      <c r="A53" s="24" t="s">
        <v>99</v>
      </c>
      <c r="B53" s="25">
        <v>2000</v>
      </c>
      <c r="C53" s="25">
        <v>2000</v>
      </c>
      <c r="D53" s="25">
        <v>2000</v>
      </c>
      <c r="E53" s="66">
        <v>8000</v>
      </c>
      <c r="F53" s="17"/>
    </row>
    <row r="54" spans="1:6" ht="12.75" customHeight="1" x14ac:dyDescent="0.2">
      <c r="A54" s="27" t="s">
        <v>100</v>
      </c>
      <c r="B54" s="26">
        <f t="shared" ref="B54:E54" si="4">SUM(B48:B53)</f>
        <v>42500</v>
      </c>
      <c r="C54" s="26">
        <f t="shared" si="4"/>
        <v>42500</v>
      </c>
      <c r="D54" s="26">
        <f t="shared" si="4"/>
        <v>42500</v>
      </c>
      <c r="E54" s="26">
        <f t="shared" si="4"/>
        <v>33500</v>
      </c>
      <c r="F54" s="17"/>
    </row>
    <row r="55" spans="1:6" ht="12.75" customHeight="1" x14ac:dyDescent="0.2">
      <c r="A55" s="5"/>
      <c r="B55" s="16"/>
      <c r="C55" s="19"/>
      <c r="D55" s="19"/>
      <c r="E55" s="16"/>
      <c r="F55" s="17"/>
    </row>
    <row r="56" spans="1:6" ht="12.75" customHeight="1" x14ac:dyDescent="0.2">
      <c r="A56" s="65" t="s">
        <v>206</v>
      </c>
      <c r="B56" s="16"/>
      <c r="C56" s="19"/>
      <c r="D56" s="19"/>
      <c r="E56" s="16">
        <f>E57-E54</f>
        <v>93650</v>
      </c>
      <c r="F56" s="17"/>
    </row>
    <row r="57" spans="1:6" ht="12.75" customHeight="1" x14ac:dyDescent="0.2">
      <c r="A57" s="3" t="s">
        <v>57</v>
      </c>
      <c r="B57" s="19">
        <f>SUM(B17,B22,B36,B44,B54,B46)</f>
        <v>124580</v>
      </c>
      <c r="C57" s="19">
        <f>SUM(C17,C22,C36,C44,C54)</f>
        <v>99165.68</v>
      </c>
      <c r="D57" s="19">
        <f t="shared" ref="B57:D57" si="5">SUM(D17,D22,D36,D44,D54)</f>
        <v>121610</v>
      </c>
      <c r="E57" s="19">
        <f>SUM(E17,E22,E36,E44+E46+E54)</f>
        <v>127150</v>
      </c>
      <c r="F57" s="17"/>
    </row>
    <row r="58" spans="1:6" ht="12.75" customHeight="1" x14ac:dyDescent="0.2">
      <c r="A58" s="5"/>
      <c r="B58" s="16"/>
      <c r="C58" s="19"/>
      <c r="D58" s="19"/>
      <c r="E58" s="16"/>
      <c r="F58" s="17"/>
    </row>
    <row r="59" spans="1:6" ht="12.75" customHeight="1" x14ac:dyDescent="0.2">
      <c r="E59" s="3"/>
    </row>
    <row r="60" spans="1:6" ht="12.75" customHeight="1" x14ac:dyDescent="0.2"/>
    <row r="61" spans="1:6" ht="12.75" customHeight="1" x14ac:dyDescent="0.2"/>
    <row r="62" spans="1:6" ht="12.75" customHeight="1" x14ac:dyDescent="0.2">
      <c r="A62" s="13"/>
    </row>
    <row r="63" spans="1:6" ht="12.75" customHeight="1" x14ac:dyDescent="0.2"/>
    <row r="64" spans="1:6" ht="12.75" customHeight="1" x14ac:dyDescent="0.2">
      <c r="A64" s="13" t="s">
        <v>76</v>
      </c>
      <c r="B64" s="73">
        <v>300</v>
      </c>
      <c r="C64" s="73">
        <v>84</v>
      </c>
      <c r="D64" s="73">
        <v>170</v>
      </c>
      <c r="E64" s="73">
        <v>150</v>
      </c>
    </row>
    <row r="65" spans="1:8" ht="12.75" customHeight="1" x14ac:dyDescent="0.2">
      <c r="A65" s="13" t="s">
        <v>77</v>
      </c>
      <c r="B65" s="73">
        <v>1120</v>
      </c>
      <c r="C65" s="73">
        <v>25</v>
      </c>
      <c r="D65" s="73">
        <v>1050</v>
      </c>
      <c r="E65" s="73">
        <v>1050</v>
      </c>
    </row>
    <row r="66" spans="1:8" ht="12.75" customHeight="1" x14ac:dyDescent="0.2">
      <c r="A66" s="13" t="s">
        <v>78</v>
      </c>
      <c r="B66" s="73">
        <v>0</v>
      </c>
      <c r="C66" s="73">
        <v>688</v>
      </c>
      <c r="D66" s="73">
        <v>688</v>
      </c>
      <c r="E66" s="73">
        <v>0</v>
      </c>
    </row>
    <row r="67" spans="1:8" ht="12.75" customHeight="1" x14ac:dyDescent="0.2">
      <c r="A67" s="13" t="s">
        <v>79</v>
      </c>
      <c r="B67" s="73">
        <v>1534</v>
      </c>
      <c r="C67" s="73">
        <v>1534</v>
      </c>
      <c r="D67" s="73">
        <v>1611</v>
      </c>
      <c r="E67" s="73">
        <v>1611</v>
      </c>
    </row>
    <row r="68" spans="1:8" ht="12.75" customHeight="1" x14ac:dyDescent="0.2">
      <c r="A68" s="13" t="s">
        <v>80</v>
      </c>
      <c r="B68" s="73">
        <v>1000</v>
      </c>
      <c r="C68" s="73">
        <v>2915</v>
      </c>
      <c r="D68" s="73">
        <v>2915</v>
      </c>
      <c r="E68" s="73">
        <v>0</v>
      </c>
    </row>
    <row r="69" spans="1:8" ht="12.75" customHeight="1" x14ac:dyDescent="0.2">
      <c r="A69" s="13" t="s">
        <v>81</v>
      </c>
      <c r="B69" s="13">
        <v>0</v>
      </c>
      <c r="C69" s="73">
        <v>0</v>
      </c>
      <c r="D69" s="73">
        <v>0</v>
      </c>
      <c r="E69" s="73">
        <v>0</v>
      </c>
    </row>
    <row r="70" spans="1:8" ht="12.75" customHeight="1" x14ac:dyDescent="0.2">
      <c r="A70" s="28" t="s">
        <v>87</v>
      </c>
      <c r="B70" s="28">
        <f t="shared" ref="B70:E70" si="6">SUM(B64:B69)</f>
        <v>3954</v>
      </c>
      <c r="C70" s="28">
        <f t="shared" si="6"/>
        <v>5246</v>
      </c>
      <c r="D70" s="28">
        <f t="shared" si="6"/>
        <v>6434</v>
      </c>
      <c r="E70" s="28">
        <f t="shared" si="6"/>
        <v>2811</v>
      </c>
    </row>
    <row r="71" spans="1:8" ht="12.75" customHeight="1" x14ac:dyDescent="0.25">
      <c r="A71" s="28" t="s">
        <v>75</v>
      </c>
      <c r="B71" s="76">
        <v>120626</v>
      </c>
      <c r="C71" s="28"/>
      <c r="D71" s="76">
        <v>120626</v>
      </c>
      <c r="E71" s="29">
        <f>E57-E70</f>
        <v>124339</v>
      </c>
      <c r="F71" s="30">
        <f>E71/D71-1</f>
        <v>3.0781091970222052E-2</v>
      </c>
    </row>
    <row r="72" spans="1:8" ht="12.75" customHeight="1" x14ac:dyDescent="0.2"/>
    <row r="73" spans="1:8" ht="12.75" customHeight="1" x14ac:dyDescent="0.2"/>
    <row r="74" spans="1:8" ht="12.75" customHeight="1" x14ac:dyDescent="0.2">
      <c r="D74" s="77" t="s">
        <v>207</v>
      </c>
      <c r="E74" s="77" t="s">
        <v>208</v>
      </c>
      <c r="F74" s="78" t="s">
        <v>209</v>
      </c>
      <c r="G74" s="5" t="s">
        <v>103</v>
      </c>
      <c r="H74" s="78" t="s">
        <v>104</v>
      </c>
    </row>
    <row r="75" spans="1:8" ht="12.75" customHeight="1" x14ac:dyDescent="0.2">
      <c r="A75" s="13" t="s">
        <v>105</v>
      </c>
      <c r="D75" s="38">
        <f>B71/D76</f>
        <v>61.460153770119277</v>
      </c>
      <c r="E75" s="38">
        <f>E71/E76</f>
        <v>62.991539591671305</v>
      </c>
      <c r="F75" s="79">
        <f>E75-D75</f>
        <v>1.5313858215520284</v>
      </c>
      <c r="G75" s="70">
        <f>F75/12</f>
        <v>0.12761548512933571</v>
      </c>
      <c r="H75" s="80">
        <f>F75/52.4</f>
        <v>2.9224920258626497E-2</v>
      </c>
    </row>
    <row r="76" spans="1:8" ht="12.75" customHeight="1" x14ac:dyDescent="0.2">
      <c r="A76" s="13" t="s">
        <v>106</v>
      </c>
      <c r="D76" s="77">
        <v>1962.67</v>
      </c>
      <c r="E76" s="38">
        <v>1973.9</v>
      </c>
      <c r="F76" s="77"/>
      <c r="G76" s="77"/>
      <c r="H76" s="77"/>
    </row>
    <row r="77" spans="1:8" ht="12.75" customHeight="1" x14ac:dyDescent="0.2"/>
    <row r="78" spans="1:8" ht="12.75" customHeight="1" x14ac:dyDescent="0.25">
      <c r="A78" s="36"/>
      <c r="E78" s="81" t="s">
        <v>210</v>
      </c>
      <c r="F78" s="82">
        <f>E75/D75</f>
        <v>1.0249167261650516</v>
      </c>
    </row>
    <row r="79" spans="1:8" ht="12.75" customHeight="1" x14ac:dyDescent="0.2"/>
    <row r="80" spans="1:8" ht="12.75" customHeight="1" x14ac:dyDescent="0.2"/>
    <row r="81" spans="1:3" ht="12.75" customHeight="1" x14ac:dyDescent="0.2"/>
    <row r="82" spans="1:3" ht="12.75" customHeight="1" x14ac:dyDescent="0.2"/>
    <row r="83" spans="1:3" ht="12.75" customHeight="1" x14ac:dyDescent="0.2"/>
    <row r="84" spans="1:3" ht="12.75" customHeight="1" x14ac:dyDescent="0.2">
      <c r="A84" s="65" t="s">
        <v>211</v>
      </c>
      <c r="B84" s="5"/>
      <c r="C84" s="65">
        <v>113240</v>
      </c>
    </row>
    <row r="85" spans="1:3" ht="12.75" customHeight="1" x14ac:dyDescent="0.2">
      <c r="A85" s="65" t="s">
        <v>212</v>
      </c>
      <c r="B85" s="5"/>
      <c r="C85" s="67">
        <f>D57-C57</f>
        <v>22444.320000000007</v>
      </c>
    </row>
    <row r="86" spans="1:3" ht="12.75" customHeight="1" x14ac:dyDescent="0.2">
      <c r="A86" s="5"/>
      <c r="B86" s="5"/>
      <c r="C86" s="5"/>
    </row>
    <row r="87" spans="1:3" ht="12.75" customHeight="1" x14ac:dyDescent="0.2">
      <c r="A87" s="65" t="s">
        <v>213</v>
      </c>
      <c r="B87" s="5"/>
      <c r="C87" s="16">
        <f>C84-C85</f>
        <v>90795.68</v>
      </c>
    </row>
    <row r="88" spans="1:3" ht="12.75" customHeight="1" x14ac:dyDescent="0.2">
      <c r="A88" s="41"/>
      <c r="B88" s="41"/>
      <c r="C88" s="41"/>
    </row>
    <row r="89" spans="1:3" ht="12.75" customHeight="1" x14ac:dyDescent="0.2">
      <c r="A89" s="65" t="s">
        <v>214</v>
      </c>
      <c r="B89" s="67" t="s">
        <v>215</v>
      </c>
      <c r="C89" s="65" t="s">
        <v>216</v>
      </c>
    </row>
    <row r="90" spans="1:3" ht="12.75" customHeight="1" x14ac:dyDescent="0.2">
      <c r="A90" s="5" t="s">
        <v>22</v>
      </c>
      <c r="B90" s="16">
        <v>2320</v>
      </c>
      <c r="C90" s="16">
        <f t="shared" ref="C90:C92" si="7">B90</f>
        <v>2320</v>
      </c>
    </row>
    <row r="91" spans="1:3" ht="12.75" customHeight="1" x14ac:dyDescent="0.2">
      <c r="A91" s="5" t="s">
        <v>24</v>
      </c>
      <c r="B91" s="16">
        <v>250</v>
      </c>
      <c r="C91" s="16">
        <f t="shared" si="7"/>
        <v>250</v>
      </c>
    </row>
    <row r="92" spans="1:3" ht="12.75" customHeight="1" x14ac:dyDescent="0.2">
      <c r="A92" s="5" t="s">
        <v>25</v>
      </c>
      <c r="B92" s="16">
        <v>6706</v>
      </c>
      <c r="C92" s="16">
        <f t="shared" si="7"/>
        <v>6706</v>
      </c>
    </row>
    <row r="93" spans="1:3" ht="12.75" customHeight="1" x14ac:dyDescent="0.2">
      <c r="A93" s="16" t="s">
        <v>137</v>
      </c>
      <c r="B93" s="16">
        <v>2000</v>
      </c>
      <c r="C93" s="16">
        <f t="shared" ref="C93:C97" si="8">B93+E49</f>
        <v>4000</v>
      </c>
    </row>
    <row r="94" spans="1:3" ht="12.75" customHeight="1" x14ac:dyDescent="0.2">
      <c r="A94" s="16" t="s">
        <v>46</v>
      </c>
      <c r="B94" s="16">
        <v>3000</v>
      </c>
      <c r="C94" s="16">
        <f t="shared" si="8"/>
        <v>8000</v>
      </c>
    </row>
    <row r="95" spans="1:3" ht="12.75" customHeight="1" x14ac:dyDescent="0.2">
      <c r="A95" s="16" t="s">
        <v>138</v>
      </c>
      <c r="B95" s="16">
        <v>17500</v>
      </c>
      <c r="C95" s="16">
        <f t="shared" si="8"/>
        <v>35000</v>
      </c>
    </row>
    <row r="96" spans="1:3" ht="12.75" customHeight="1" x14ac:dyDescent="0.2">
      <c r="A96" s="16" t="s">
        <v>70</v>
      </c>
      <c r="B96" s="16">
        <v>2000</v>
      </c>
      <c r="C96" s="16">
        <f t="shared" si="8"/>
        <v>2000</v>
      </c>
    </row>
    <row r="97" spans="1:3" ht="12.75" customHeight="1" x14ac:dyDescent="0.2">
      <c r="A97" s="16" t="s">
        <v>139</v>
      </c>
      <c r="B97" s="16">
        <v>2000</v>
      </c>
      <c r="C97" s="16">
        <f t="shared" si="8"/>
        <v>10000</v>
      </c>
    </row>
    <row r="98" spans="1:3" ht="12.75" customHeight="1" x14ac:dyDescent="0.25">
      <c r="A98" s="3" t="s">
        <v>145</v>
      </c>
      <c r="B98" s="75">
        <v>35776</v>
      </c>
      <c r="C98" s="16">
        <f>SUM(C90:C97)</f>
        <v>68276</v>
      </c>
    </row>
    <row r="99" spans="1:3" ht="12.75" customHeight="1" x14ac:dyDescent="0.2">
      <c r="A99" s="5"/>
      <c r="B99" s="5"/>
      <c r="C99" s="5"/>
    </row>
    <row r="100" spans="1:3" ht="12.75" customHeight="1" x14ac:dyDescent="0.25">
      <c r="A100" s="83" t="s">
        <v>217</v>
      </c>
      <c r="B100" s="75">
        <v>55020</v>
      </c>
      <c r="C100" s="19">
        <f>B100+E48</f>
        <v>56020</v>
      </c>
    </row>
    <row r="101" spans="1:3" ht="12.75" customHeight="1" x14ac:dyDescent="0.2">
      <c r="A101" s="65"/>
      <c r="B101" s="5"/>
      <c r="C101" s="16"/>
    </row>
    <row r="102" spans="1:3" ht="12.75" customHeight="1" x14ac:dyDescent="0.2">
      <c r="A102" s="65" t="s">
        <v>218</v>
      </c>
      <c r="B102" s="16">
        <f t="shared" ref="B102:C102" si="9">B100+B98</f>
        <v>90796</v>
      </c>
      <c r="C102" s="16">
        <f t="shared" si="9"/>
        <v>124296</v>
      </c>
    </row>
    <row r="103" spans="1:3" ht="12.75" customHeight="1" x14ac:dyDescent="0.2">
      <c r="A103" s="73"/>
      <c r="B103" s="13"/>
      <c r="C103" s="21"/>
    </row>
    <row r="104" spans="1:3" ht="12.75" customHeight="1" x14ac:dyDescent="0.2"/>
    <row r="105" spans="1:3" ht="12.75" customHeight="1" x14ac:dyDescent="0.2"/>
    <row r="106" spans="1:3" ht="12.75" customHeight="1" x14ac:dyDescent="0.2"/>
    <row r="107" spans="1:3" ht="12.75" customHeight="1" x14ac:dyDescent="0.2"/>
    <row r="108" spans="1:3" ht="12.75" customHeight="1" x14ac:dyDescent="0.2"/>
    <row r="109" spans="1:3" ht="12.75" customHeight="1" x14ac:dyDescent="0.2"/>
    <row r="110" spans="1:3" ht="12.75" customHeight="1" x14ac:dyDescent="0.2"/>
    <row r="111" spans="1:3" ht="12.75" customHeight="1" x14ac:dyDescent="0.2"/>
    <row r="112" spans="1:3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2">
    <mergeCell ref="A1:D2"/>
    <mergeCell ref="A3:D3"/>
  </mergeCells>
  <pageMargins left="0.74803149606299213" right="0.74803149606299213" top="0.98425196850393704" bottom="0.98425196850393704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2023-24</vt:lpstr>
      <vt:lpstr>2024-25 v1</vt:lpstr>
      <vt:lpstr>2024-25 v2</vt:lpstr>
      <vt:lpstr>2024-25 v3</vt:lpstr>
      <vt:lpstr>2024-25 v4</vt:lpstr>
      <vt:lpstr>Sheet2</vt:lpstr>
      <vt:lpstr>EMRs 2024-25</vt:lpstr>
      <vt:lpstr>EMRs 2025-26</vt:lpstr>
      <vt:lpstr>2025-26 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</dc:creator>
  <cp:lastModifiedBy>Lingfield Parish Clerk</cp:lastModifiedBy>
  <dcterms:created xsi:type="dcterms:W3CDTF">1996-10-14T23:33:28Z</dcterms:created>
  <dcterms:modified xsi:type="dcterms:W3CDTF">2025-01-11T14:43:01Z</dcterms:modified>
</cp:coreProperties>
</file>